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G:\Dokumenti\K N J I G O V O D S T V O\OBRASCI - knjigovodstvo\2025. god\4. kvartal\konsolidirani\"/>
    </mc:Choice>
  </mc:AlternateContent>
  <xr:revisionPtr revIDLastSave="0" documentId="8_{64448A4B-5EF9-4ACA-BB52-10D9A6B8633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6" i="9"/>
  <c r="E345"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1" i="9" l="1"/>
  <c r="G344" i="9"/>
  <c r="E344" i="9" s="1"/>
  <c r="B344" i="9" s="1"/>
  <c r="I39" i="3"/>
  <c r="C1621" i="1"/>
  <c r="G343" i="9"/>
  <c r="E343" i="9" s="1"/>
  <c r="F141" i="6"/>
  <c r="H31" i="3"/>
  <c r="C1537" i="1"/>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H1537" i="1"/>
  <c r="G1537" i="1"/>
  <c r="H9" i="3"/>
  <c r="B343" i="9"/>
  <c r="E342"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<sst xmlns="http://schemas.openxmlformats.org/spreadsheetml/2006/main" count="4732" uniqueCount="3657">
  <si>
    <t>Obveznik:</t>
  </si>
  <si>
    <t>36758 - OPĆINA PODRAVSKA MOSLAVINA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</si>
  <si>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</si>
  <si>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</si>
  <si>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</si>
  <si>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</si>
  <si>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</si>
  <si>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</si>
  <si>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</si>
  <si>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</si>
  <si>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</si>
  <si>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</si>
  <si>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</si>
  <si>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</si>
  <si>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</si>
  <si>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</si>
  <si>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</si>
  <si>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</si>
  <si>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</si>
  <si>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</si>
  <si>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</si>
  <si>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</si>
  <si>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</si>
  <si>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</si>
  <si>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</si>
  <si>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</si>
  <si>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</si>
  <si>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</si>
  <si>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</si>
  <si>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</si>
  <si>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</si>
  <si>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</si>
  <si>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</si>
  <si>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</si>
  <si>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</si>
  <si>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</si>
  <si>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</si>
  <si>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</si>
  <si>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</si>
  <si>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</si>
  <si>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</si>
  <si>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</si>
  <si>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</si>
  <si>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</si>
  <si>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</si>
  <si>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</si>
  <si>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</si>
  <si>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</si>
  <si>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</si>
  <si>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</si>
  <si>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</si>
  <si>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</si>
  <si>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</si>
  <si>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</si>
  <si>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</si>
  <si>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</si>
  <si>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</si>
  <si>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</si>
  <si>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</si>
  <si>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</si>
  <si>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</si>
  <si>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</si>
  <si>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</si>
  <si>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</si>
  <si>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</si>
  <si>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</si>
  <si>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</si>
  <si>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</si>
  <si>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</si>
  <si>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</si>
  <si>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</si>
  <si>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</si>
  <si>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</si>
  <si>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</si>
  <si>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</si>
  <si>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</si>
  <si>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</si>
  <si>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</si>
  <si>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</si>
  <si>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</si>
  <si>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</si>
  <si>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</si>
  <si>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</si>
  <si>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</si>
  <si>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</si>
  <si>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</si>
  <si>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</si>
  <si>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</si>
  <si>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</si>
  <si>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</si>
  <si>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</si>
  <si>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</si>
  <si>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</si>
  <si>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</si>
  <si>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</si>
  <si>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</si>
  <si>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</si>
  <si>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</si>
  <si>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</si>
  <si>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</si>
  <si>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</si>
  <si>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</si>
  <si>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</si>
  <si>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</si>
  <si>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</si>
  <si>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</si>
  <si>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</si>
  <si>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</si>
  <si>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</si>
  <si>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</si>
  <si>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</si>
  <si>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</si>
  <si>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</si>
  <si>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</si>
  <si>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</si>
  <si>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</si>
  <si>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</si>
  <si>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</si>
  <si>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</si>
  <si>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</si>
  <si>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</si>
  <si>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</si>
  <si>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</si>
  <si>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</si>
  <si>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</si>
  <si>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</si>
  <si>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</si>
  <si>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</si>
  <si>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</si>
  <si>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</si>
  <si>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</si>
  <si>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</si>
  <si>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</si>
  <si>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</si>
  <si>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</si>
  <si>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</si>
  <si>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</si>
  <si>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</si>
  <si>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</si>
  <si>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</si>
  <si>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</si>
  <si>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</si>
  <si>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</si>
  <si>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</si>
  <si>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</si>
  <si>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</si>
  <si>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</si>
  <si>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</si>
  <si>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</si>
  <si>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</si>
  <si>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</si>
  <si>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</si>
  <si>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</si>
  <si>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</si>
  <si>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</si>
  <si>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</si>
  <si>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</si>
  <si>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</si>
  <si>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</si>
  <si>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</si>
  <si>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</si>
  <si>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</si>
  <si>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</si>
  <si>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</si>
  <si>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</si>
  <si>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</si>
  <si>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</si>
  <si>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</si>
  <si>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</si>
  <si>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</si>
  <si>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</si>
  <si>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</si>
  <si>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</si>
  <si>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</si>
  <si>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</si>
  <si>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</si>
  <si>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</si>
  <si>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</si>
  <si>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</si>
  <si>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</si>
  <si>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</si>
  <si>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</si>
  <si>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</si>
  <si>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</si>
  <si>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</si>
  <si>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</si>
  <si>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</si>
  <si>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</si>
  <si>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</si>
  <si>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</si>
  <si>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</si>
  <si>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</si>
  <si>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</si>
  <si>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</si>
  <si>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</si>
  <si>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</si>
  <si>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</si>
  <si>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</si>
  <si>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</si>
  <si>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</si>
  <si>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</si>
  <si>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</si>
  <si>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</si>
  <si>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</si>
  <si>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</si>
  <si>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</si>
  <si>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</si>
  <si>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</si>
  <si>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</si>
  <si>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</si>
  <si>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</si>
  <si>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</si>
  <si>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</si>
  <si>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</si>
  <si>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</si>
  <si>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</si>
  <si>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</si>
  <si>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</si>
  <si>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</si>
  <si>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</si>
  <si>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</si>
  <si>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</si>
  <si>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</si>
  <si>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</si>
  <si>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</si>
  <si>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</si>
  <si>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</si>
  <si>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</si>
  <si>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</si>
  <si>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</si>
  <si>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</si>
  <si>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</si>
  <si>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</si>
  <si>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</si>
  <si>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</si>
  <si>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</si>
  <si>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</si>
  <si>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</si>
  <si>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</si>
  <si>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</si>
  <si>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</si>
  <si>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</si>
  <si>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</si>
  <si>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</si>
  <si>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</si>
  <si>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</si>
  <si>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</si>
  <si>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</si>
  <si>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</si>
  <si>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</si>
  <si>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</si>
  <si>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</si>
  <si>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</si>
  <si>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</si>
  <si>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</si>
  <si>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</si>
  <si>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</si>
  <si>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</si>
  <si>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</si>
  <si>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</si>
  <si>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</si>
  <si>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</si>
  <si>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</si>
  <si>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</si>
  <si>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</si>
  <si>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</si>
  <si>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</si>
  <si>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</si>
  <si>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</si>
  <si>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</si>
  <si>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</si>
  <si>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</si>
  <si>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</si>
  <si>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</si>
  <si>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</si>
  <si>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</si>
  <si>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</si>
  <si>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</si>
  <si>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</si>
  <si>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</si>
  <si>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</si>
  <si>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</si>
  <si>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</si>
  <si>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</si>
  <si>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</si>
  <si>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</si>
  <si>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</si>
  <si>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</si>
  <si>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</si>
  <si>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</si>
  <si>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</si>
  <si>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</si>
  <si>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</si>
  <si>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</si>
  <si>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</si>
  <si>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</si>
  <si>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</si>
  <si>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</si>
  <si>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</si>
  <si>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</si>
  <si>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</si>
  <si>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</si>
  <si>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</si>
  <si>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</si>
  <si>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</si>
  <si>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</si>
  <si>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</si>
  <si>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</si>
  <si>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</si>
  <si>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</si>
  <si>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</si>
  <si>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</si>
  <si>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</si>
  <si>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</si>
  <si>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</si>
  <si>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</si>
  <si>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</si>
  <si>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</si>
  <si>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</si>
  <si>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</si>
  <si>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</si>
  <si>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</si>
  <si>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</si>
  <si>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</si>
  <si>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</si>
  <si>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</si>
  <si>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</si>
  <si>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</si>
  <si>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</si>
  <si>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</si>
  <si>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</si>
  <si>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</si>
  <si>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</si>
  <si>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</si>
  <si>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</si>
  <si>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</si>
  <si>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</si>
  <si>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</si>
  <si>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</si>
  <si>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</si>
  <si>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</si>
  <si>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</si>
  <si>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</si>
  <si>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</si>
  <si>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</si>
  <si>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</si>
  <si>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</si>
  <si>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</si>
  <si>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</si>
  <si>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</si>
  <si>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</si>
  <si>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</si>
  <si>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</si>
  <si>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</si>
  <si>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</si>
  <si>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</si>
  <si>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</si>
  <si>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</si>
  <si>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</si>
  <si>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</si>
  <si>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</si>
  <si>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</si>
  <si>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</si>
  <si>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</si>
  <si>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</si>
  <si>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</si>
  <si>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</si>
  <si>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</si>
  <si>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</si>
  <si>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</si>
  <si>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</si>
  <si>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</si>
  <si>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</si>
  <si>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</si>
  <si>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</si>
  <si>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</si>
  <si>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</si>
  <si>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</si>
  <si>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</si>
  <si>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</si>
  <si>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</si>
  <si>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</si>
  <si>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</si>
  <si>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</si>
  <si>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</si>
  <si>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</si>
  <si>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</si>
  <si>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</si>
  <si>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</si>
  <si>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</si>
  <si>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</si>
  <si>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</si>
  <si>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</si>
  <si>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</si>
  <si>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</si>
  <si>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</si>
  <si>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</si>
  <si>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</si>
  <si>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</si>
  <si>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</si>
  <si>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</si>
  <si>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</si>
  <si>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</si>
  <si>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</si>
  <si>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</si>
  <si>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</si>
  <si>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</si>
  <si>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</si>
  <si>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</si>
  <si>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</si>
  <si>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</si>
  <si>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</si>
  <si>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</si>
  <si>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</si>
  <si>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</si>
  <si>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</si>
  <si>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</si>
  <si>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</si>
  <si>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</si>
  <si>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</si>
  <si>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</si>
  <si>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</si>
  <si>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</si>
  <si>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</si>
  <si>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</si>
  <si>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</si>
  <si>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</si>
  <si>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</si>
  <si>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</si>
  <si>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</si>
  <si>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</si>
  <si>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</si>
  <si>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</si>
  <si>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</si>
  <si>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</si>
  <si>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</si>
  <si>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</si>
  <si>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</si>
  <si>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</si>
  <si>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</si>
  <si>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</si>
  <si>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</si>
  <si>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</si>
  <si>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</si>
  <si>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</si>
  <si>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</si>
  <si>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</si>
  <si>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</si>
  <si>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</si>
  <si>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</si>
  <si>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</si>
  <si>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</si>
  <si>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</si>
  <si>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</si>
  <si>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</si>
  <si>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</si>
  <si>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</si>
  <si>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</si>
  <si>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</si>
  <si>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</si>
  <si>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</si>
  <si>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</si>
  <si>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</si>
  <si>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</si>
  <si>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</si>
  <si>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</si>
  <si>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</si>
  <si>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</si>
  <si>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</si>
  <si>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</si>
  <si>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</si>
  <si>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</si>
  <si>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</si>
  <si>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</si>
  <si>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</si>
  <si>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</si>
  <si>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</si>
  <si>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</si>
  <si>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</si>
  <si>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</si>
  <si>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</si>
  <si>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</si>
  <si>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</si>
  <si>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</si>
  <si>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</si>
  <si>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</si>
  <si>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</si>
  <si>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</si>
  <si>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</si>
  <si>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</si>
  <si>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</si>
  <si>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</si>
  <si>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</si>
  <si>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</si>
  <si>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</si>
  <si>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</si>
  <si>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</si>
  <si>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</si>
  <si>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</si>
  <si>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</si>
  <si>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</si>
  <si>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</si>
  <si>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</si>
  <si>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</si>
  <si>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</si>
  <si>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</si>
  <si>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</si>
  <si>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</si>
  <si>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</si>
  <si>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</si>
  <si>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</si>
  <si>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</si>
  <si>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</si>
  <si>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</si>
  <si>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</si>
  <si>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</si>
  <si>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</si>
  <si>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</si>
  <si>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</si>
  <si>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</si>
  <si>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</si>
  <si>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</si>
  <si>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</si>
  <si>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</si>
  <si>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</si>
  <si>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</si>
  <si>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</si>
  <si>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</si>
  <si>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</si>
  <si>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</si>
  <si>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</si>
  <si>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</si>
  <si>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</si>
  <si>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</si>
  <si>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</si>
  <si>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</si>
  <si>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</si>
  <si>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</si>
  <si>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</si>
  <si>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</si>
  <si>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</si>
  <si>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</si>
  <si>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</si>
  <si>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</si>
  <si>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</si>
  <si>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</si>
  <si>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</si>
  <si>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</si>
  <si>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</si>
  <si>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</si>
  <si>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</si>
  <si>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</si>
  <si>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</si>
  <si>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</si>
  <si>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</si>
  <si>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</si>
  <si>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</si>
  <si>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</si>
  <si>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</si>
  <si>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</si>
  <si>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</si>
  <si>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</si>
  <si>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</si>
  <si>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</si>
  <si>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</si>
  <si>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</si>
  <si>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</si>
  <si>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</si>
  <si>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</si>
  <si>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</si>
  <si>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</si>
  <si>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</si>
  <si>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</si>
  <si>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</si>
  <si>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</si>
  <si>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</si>
  <si>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</si>
  <si>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</si>
  <si>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</si>
  <si>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</si>
  <si>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</si>
  <si>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</si>
  <si>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</si>
  <si>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</si>
  <si>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</si>
  <si>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</si>
  <si>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</si>
  <si>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</si>
  <si>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</si>
  <si>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</si>
  <si>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</si>
  <si>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</si>
  <si>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</si>
  <si>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</si>
  <si>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</si>
  <si>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</si>
  <si>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</si>
  <si>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</si>
  <si>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</si>
  <si>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</si>
  <si>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</si>
  <si>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</si>
  <si>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</si>
  <si>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</si>
  <si>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</si>
  <si>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</si>
  <si>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</si>
  <si>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</si>
  <si>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</si>
  <si>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</si>
  <si>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</si>
  <si>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</si>
  <si>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</si>
  <si>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</si>
  <si>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</si>
  <si>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</si>
  <si>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</si>
  <si>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</si>
  <si>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</si>
  <si>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</si>
  <si>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</si>
  <si>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</si>
  <si>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</si>
  <si>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</si>
  <si>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</si>
  <si>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</si>
  <si>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</si>
  <si>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</si>
  <si>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</si>
  <si>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</si>
  <si>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</si>
  <si>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</si>
  <si>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</si>
  <si>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</si>
  <si>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</si>
  <si>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</si>
  <si>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</si>
  <si>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</si>
  <si>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</si>
  <si>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</si>
  <si>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</si>
  <si>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</si>
  <si>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</si>
  <si>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</si>
  <si>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</si>
  <si>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</si>
  <si>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</si>
  <si>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</si>
  <si>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</si>
  <si>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</si>
  <si>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</si>
  <si>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</si>
  <si>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</si>
  <si>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</si>
  <si>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</si>
  <si>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</si>
  <si>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</si>
  <si>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</si>
  <si>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</si>
  <si>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</si>
  <si>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</si>
  <si>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</si>
  <si>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</si>
  <si>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</si>
  <si>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</si>
  <si>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</si>
  <si>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</si>
  <si>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</si>
  <si>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</si>
  <si>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</si>
  <si>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</si>
  <si>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</si>
  <si>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</si>
  <si>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</si>
  <si>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</si>
  <si>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</si>
  <si>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</si>
  <si>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</si>
  <si>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</si>
  <si>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</si>
  <si>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</si>
  <si>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</si>
  <si>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</si>
  <si>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</si>
  <si>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</si>
  <si>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</si>
  <si>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</si>
  <si>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</si>
  <si>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</si>
  <si>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</si>
  <si>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</si>
  <si>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</si>
  <si>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</si>
  <si>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</si>
  <si>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</si>
  <si>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</si>
  <si>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</si>
  <si>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</si>
  <si>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</si>
  <si>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</si>
  <si>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</si>
  <si>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</si>
  <si>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</si>
  <si>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</si>
  <si>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</si>
  <si>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</si>
  <si>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</si>
  <si>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</si>
  <si>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</si>
  <si>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</si>
  <si>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</si>
  <si>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</si>
  <si>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</si>
  <si>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</si>
  <si>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</si>
  <si>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</si>
  <si>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</si>
  <si>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</si>
  <si>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</si>
  <si>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</si>
  <si>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</si>
  <si>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</si>
  <si>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</si>
  <si>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</si>
  <si>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</si>
  <si>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</si>
  <si>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</si>
  <si>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</si>
  <si>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</si>
  <si>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</si>
  <si>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</si>
  <si>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</si>
  <si>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</si>
  <si>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</si>
  <si>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</si>
  <si>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</si>
  <si>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</si>
  <si>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</si>
  <si>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</si>
  <si>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</si>
  <si>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</si>
  <si>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</si>
  <si>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</si>
  <si>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</si>
  <si>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</si>
  <si>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</si>
  <si>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</si>
  <si>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</si>
  <si>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</si>
  <si>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</si>
  <si>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</si>
  <si>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</si>
  <si>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</si>
  <si>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</si>
  <si>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</si>
  <si>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</si>
  <si>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</si>
  <si>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</si>
  <si>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</si>
  <si>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</si>
  <si>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</si>
  <si>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</si>
  <si>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</si>
  <si>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</si>
  <si>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</si>
  <si>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</si>
  <si>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</si>
  <si>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</si>
  <si>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</si>
  <si>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</si>
  <si>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</si>
  <si>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</si>
  <si>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</si>
  <si>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</si>
  <si>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</si>
  <si>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</si>
  <si>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</si>
  <si>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</si>
  <si>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</si>
  <si>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</si>
  <si>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</si>
  <si>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</si>
  <si>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</si>
  <si>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</si>
  <si>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</si>
  <si>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</si>
  <si>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</si>
  <si>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</si>
  <si>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</si>
  <si>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</si>
  <si>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</si>
  <si>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</si>
  <si>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</si>
  <si>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</si>
  <si>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</si>
  <si>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</si>
  <si>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</si>
  <si>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</si>
  <si>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</si>
  <si>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</si>
  <si>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</si>
  <si>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</si>
  <si>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</si>
  <si>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</si>
  <si>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</si>
  <si>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</si>
  <si>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</si>
  <si>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</si>
  <si>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</si>
  <si>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</si>
  <si>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</si>
  <si>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</si>
  <si>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</si>
  <si>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</si>
  <si>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</si>
  <si>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</si>
  <si>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</si>
  <si>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</si>
  <si>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</si>
  <si>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</si>
  <si>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</si>
  <si>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</si>
  <si>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</si>
  <si>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</si>
  <si>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</si>
  <si>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</si>
  <si>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</si>
  <si>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</si>
  <si>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</si>
  <si>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</si>
  <si>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</si>
  <si>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</si>
  <si>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</si>
  <si>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</si>
  <si>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</si>
  <si>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</si>
  <si>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</si>
  <si>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</si>
  <si>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</si>
  <si>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</si>
  <si>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</si>
  <si>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</si>
  <si>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</si>
  <si>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</si>
  <si>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</si>
  <si>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</si>
  <si>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</si>
  <si>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</si>
  <si>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</si>
  <si>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</si>
  <si>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</si>
  <si>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</si>
  <si>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</si>
  <si>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</si>
  <si>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</si>
  <si>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</si>
  <si>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</si>
  <si>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</si>
  <si>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</si>
  <si>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</si>
  <si>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</si>
  <si>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</si>
  <si>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</si>
  <si>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</si>
  <si>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</si>
  <si>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</si>
  <si>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</si>
  <si>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</si>
  <si>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</si>
  <si>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</si>
  <si>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</si>
  <si>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</si>
  <si>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</si>
  <si>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</si>
  <si>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</si>
  <si>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</si>
  <si>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</si>
  <si>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</si>
  <si>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</si>
  <si>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</si>
  <si>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</si>
  <si>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</si>
  <si>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</si>
  <si>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</si>
  <si>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</si>
  <si>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</si>
  <si>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</si>
  <si>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</si>
  <si>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</si>
  <si>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</si>
  <si>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</si>
  <si>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</si>
  <si>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</si>
  <si>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</si>
  <si>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</si>
  <si>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</si>
  <si>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</si>
  <si>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</si>
  <si>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</si>
  <si>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</si>
  <si>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</si>
  <si>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</si>
  <si>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</si>
  <si>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</si>
  <si>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</si>
  <si>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</si>
  <si>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</si>
  <si>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</si>
  <si>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</si>
  <si>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</si>
  <si>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</si>
  <si>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</si>
  <si>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</si>
  <si>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</si>
  <si>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</si>
  <si>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</si>
  <si>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</si>
  <si>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</si>
  <si>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</si>
  <si>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</si>
  <si>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</si>
  <si>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</si>
  <si>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</si>
  <si>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</si>
  <si>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</si>
  <si>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</si>
  <si>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</si>
  <si>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</si>
  <si>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</si>
  <si>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</si>
  <si>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</si>
  <si>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</si>
  <si>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</si>
  <si>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</si>
  <si>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</si>
  <si>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</si>
  <si>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</si>
  <si>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</si>
  <si>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</si>
  <si>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</si>
  <si>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</si>
  <si>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</si>
  <si>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</si>
  <si>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</si>
  <si>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</si>
  <si>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</si>
  <si>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</si>
  <si>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</si>
  <si>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</si>
  <si>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</si>
  <si>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</si>
  <si>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</si>
  <si>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</si>
  <si>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</si>
  <si>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</si>
  <si>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</si>
  <si>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</si>
  <si>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</si>
  <si>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</si>
  <si>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</si>
  <si>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</si>
  <si>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</si>
  <si>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</si>
  <si>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</si>
  <si>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</si>
  <si>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</si>
  <si>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</si>
  <si>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</si>
  <si>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</si>
  <si>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</si>
  <si>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</si>
  <si>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</si>
  <si>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</si>
  <si>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</si>
  <si>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</si>
  <si>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</si>
  <si>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</si>
  <si>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</si>
  <si>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</si>
  <si>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</si>
  <si>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</si>
  <si>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</si>
  <si>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</si>
  <si>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</si>
  <si>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</si>
  <si>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</si>
  <si>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</si>
  <si>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</si>
  <si>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</si>
  <si>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</si>
  <si>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</si>
  <si>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</si>
  <si>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</si>
  <si>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</si>
  <si>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</si>
  <si>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</si>
  <si>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</si>
  <si>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</si>
  <si>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</si>
  <si>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</si>
  <si>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</si>
  <si>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</si>
  <si>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</si>
  <si>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</si>
  <si>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</si>
  <si>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</si>
  <si>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</si>
  <si>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</si>
  <si>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</si>
  <si>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</si>
  <si>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</si>
  <si>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</si>
  <si>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</si>
  <si>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</si>
  <si>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</si>
  <si>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</si>
  <si>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</si>
  <si>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</si>
  <si>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</si>
  <si>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</si>
  <si>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</si>
  <si>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</si>
  <si>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</si>
  <si>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</si>
  <si>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</si>
  <si>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</si>
  <si>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</si>
  <si>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</si>
  <si>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</si>
  <si>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</si>
  <si>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</si>
  <si>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</si>
  <si>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</si>
  <si>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</si>
  <si>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</si>
  <si>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</si>
  <si>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</si>
  <si>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</si>
  <si>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</si>
  <si>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</si>
  <si>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</si>
  <si>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</si>
  <si>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</si>
  <si>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</si>
  <si>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</si>
  <si>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</si>
  <si>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</si>
  <si>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</si>
  <si>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</si>
  <si>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</si>
  <si>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</si>
  <si>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</si>
  <si>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</si>
  <si>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</si>
  <si>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</si>
  <si>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</si>
  <si>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</si>
  <si>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</si>
  <si>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</si>
  <si>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</si>
  <si>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</si>
  <si>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</si>
  <si>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</si>
  <si>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</si>
  <si>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</si>
  <si>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</si>
  <si>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</si>
  <si>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</si>
  <si>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</si>
  <si>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</si>
  <si>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</si>
  <si>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</si>
  <si>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</si>
  <si>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</si>
  <si>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</si>
  <si>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</si>
  <si>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</si>
  <si>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</si>
  <si>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</si>
  <si>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</si>
  <si>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</si>
  <si>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</si>
  <si>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</si>
  <si>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</si>
  <si>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</si>
  <si>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</si>
  <si>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</si>
  <si>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</si>
  <si>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</si>
  <si>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</si>
  <si>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</si>
  <si>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</si>
  <si>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</si>
  <si>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</si>
  <si>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</si>
  <si>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</si>
  <si>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</si>
  <si>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</si>
  <si>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</si>
  <si>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</si>
  <si>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</si>
  <si>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</si>
  <si>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</si>
  <si>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</si>
  <si>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</si>
  <si>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</si>
  <si>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</si>
  <si>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</si>
  <si>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</si>
  <si>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</si>
  <si>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</si>
  <si>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</si>
  <si>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</si>
  <si>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</si>
  <si>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</si>
  <si>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</si>
  <si>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</si>
  <si>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</si>
  <si>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</si>
  <si>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</si>
  <si>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</si>
  <si>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</si>
  <si>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</si>
  <si>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</si>
  <si>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</si>
  <si>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</si>
  <si>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</si>
  <si>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</si>
  <si>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</si>
  <si>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</si>
  <si>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</si>
  <si>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</si>
  <si>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</si>
  <si>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</si>
  <si>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</si>
  <si>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</si>
  <si>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</si>
  <si>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</si>
  <si>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</si>
  <si>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</si>
  <si>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</si>
  <si>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</si>
  <si>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</si>
  <si>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</si>
  <si>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</si>
  <si>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</si>
  <si>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</si>
  <si>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</si>
  <si>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</si>
  <si>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</si>
  <si>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</si>
  <si>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</si>
  <si>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</si>
  <si>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</si>
  <si>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</si>
  <si>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</si>
  <si>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</si>
  <si>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</si>
  <si>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</si>
  <si>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</si>
  <si>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</si>
  <si>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</si>
  <si>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</si>
  <si>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</si>
  <si>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</si>
  <si>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</si>
  <si>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</si>
  <si>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</si>
  <si>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</si>
  <si>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</si>
  <si>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</si>
  <si>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</si>
  <si>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</si>
  <si>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</si>
  <si>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</si>
  <si>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</si>
  <si>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</si>
  <si>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</si>
  <si>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</si>
  <si>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</si>
  <si>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</si>
  <si>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</si>
  <si>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</si>
  <si>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</si>
  <si>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</si>
  <si>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</si>
  <si>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</si>
  <si>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</si>
  <si>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</si>
  <si>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</si>
  <si>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</si>
  <si>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</si>
  <si>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</si>
  <si>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</si>
  <si>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</si>
  <si>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</si>
  <si>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</si>
  <si>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</si>
  <si>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</si>
  <si>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</si>
  <si>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</si>
  <si>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</si>
  <si>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</si>
  <si>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</si>
  <si>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</si>
  <si>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</si>
  <si>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</si>
  <si>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</si>
  <si>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</si>
  <si>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</si>
  <si>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</si>
  <si>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</si>
  <si>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</si>
  <si>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</si>
  <si>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</si>
  <si>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</si>
  <si>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</si>
  <si>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</si>
  <si>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</si>
  <si>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</si>
  <si>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</si>
  <si>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</si>
  <si>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</si>
  <si>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</si>
  <si>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</si>
  <si>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</si>
  <si>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</si>
  <si>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</si>
  <si>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</si>
  <si>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</si>
  <si>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</si>
  <si>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</si>
  <si>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</si>
  <si>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</si>
  <si>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</si>
  <si>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</si>
  <si>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</si>
  <si>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</si>
  <si>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</si>
  <si>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</si>
  <si>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</si>
  <si>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</si>
  <si>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</si>
  <si>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</si>
  <si>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</si>
  <si>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</si>
  <si>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</si>
  <si>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</si>
  <si>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</si>
  <si>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</si>
  <si>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</si>
  <si>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</si>
  <si>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</si>
  <si>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</si>
  <si>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</si>
  <si>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</si>
  <si>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</si>
  <si>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</si>
  <si>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</si>
  <si>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</si>
  <si>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</si>
  <si>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</si>
  <si>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</si>
  <si>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</si>
  <si>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</si>
  <si>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</si>
  <si>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</si>
  <si>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</si>
  <si>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</si>
  <si>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</si>
  <si>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</si>
  <si>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</si>
  <si>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</si>
  <si>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</si>
  <si>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</si>
  <si>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</si>
  <si>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</si>
  <si>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</si>
  <si>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</si>
  <si>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</si>
  <si>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</si>
  <si>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</si>
  <si>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</si>
  <si>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</si>
  <si>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</si>
  <si>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</si>
  <si>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</si>
  <si>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</si>
  <si>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</si>
  <si>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</si>
  <si>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</si>
  <si>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</si>
  <si>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</si>
  <si>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</si>
  <si>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</si>
  <si>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</si>
  <si>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</si>
  <si>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</si>
  <si>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</si>
  <si>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</si>
  <si>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</si>
  <si>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</si>
  <si>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</si>
  <si>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</si>
  <si>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</si>
  <si>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</si>
  <si>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</si>
  <si>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</si>
  <si>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</si>
  <si>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</si>
  <si>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</si>
  <si>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</si>
  <si>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</si>
  <si>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</si>
  <si>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</si>
  <si>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</si>
  <si>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</si>
  <si>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</si>
  <si>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</si>
  <si>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</si>
  <si>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</si>
  <si>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</si>
  <si>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</si>
  <si>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</si>
  <si>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</si>
  <si>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</si>
  <si>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</si>
  <si>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</si>
  <si>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</si>
  <si>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</si>
  <si>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</si>
  <si>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</si>
  <si>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</si>
  <si>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</si>
  <si>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</si>
  <si>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</si>
  <si>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</si>
  <si>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</si>
  <si>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</si>
  <si>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</si>
  <si>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</si>
  <si>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</si>
  <si>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</si>
  <si>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</si>
  <si>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</si>
  <si>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</si>
  <si>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</si>
  <si>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</si>
  <si>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</si>
  <si>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</si>
  <si>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</si>
  <si>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</si>
  <si>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</si>
  <si>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</si>
  <si>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</si>
  <si>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</si>
  <si>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</si>
  <si>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</si>
  <si>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</si>
  <si>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</si>
  <si>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</si>
  <si>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</si>
  <si>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</si>
  <si>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</si>
  <si>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</si>
  <si>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</si>
  <si>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</si>
  <si>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</si>
  <si>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</si>
  <si>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</si>
  <si>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</si>
  <si>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</si>
  <si>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</si>
  <si>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</si>
  <si>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</si>
  <si>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</si>
  <si>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</si>
  <si>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</si>
  <si>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</si>
  <si>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</si>
  <si>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</si>
  <si>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</si>
  <si>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</si>
  <si>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</si>
  <si>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</si>
  <si>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</si>
  <si>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</si>
  <si>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</si>
  <si>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</si>
  <si>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</si>
  <si>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</si>
  <si>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</si>
  <si>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</si>
  <si>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</si>
  <si>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</si>
  <si>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</si>
  <si>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</si>
  <si>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</si>
  <si>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</si>
  <si>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</si>
  <si>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</si>
  <si>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</si>
  <si>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</si>
  <si>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</si>
  <si>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</si>
  <si>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</si>
  <si>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</si>
  <si>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</si>
  <si>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</si>
  <si>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</si>
  <si>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</si>
  <si>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</si>
  <si>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</si>
  <si>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</si>
  <si>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</si>
  <si>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</si>
  <si>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</si>
  <si>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</si>
  <si>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</si>
  <si>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</si>
  <si>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</si>
  <si>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</si>
  <si>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</si>
  <si>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</si>
  <si>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</si>
  <si>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</si>
  <si>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</si>
  <si>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</si>
  <si>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</si>
  <si>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</si>
  <si>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</si>
  <si>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</si>
  <si>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</si>
  <si>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</si>
  <si>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</si>
  <si>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</si>
  <si>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</si>
  <si>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</si>
  <si>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</si>
  <si>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</si>
  <si>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</si>
  <si>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</si>
  <si>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</si>
  <si>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</si>
  <si>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</si>
  <si>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</si>
  <si>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</si>
  <si>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</si>
  <si>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</si>
  <si>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</si>
  <si>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</si>
  <si>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</si>
  <si>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</si>
  <si>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</si>
  <si>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</si>
  <si>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</si>
  <si>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</si>
  <si>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</si>
  <si>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</si>
  <si>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</si>
  <si>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</si>
  <si>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</si>
  <si>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</si>
  <si>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</si>
  <si>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</si>
  <si>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</si>
  <si>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</si>
  <si>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</si>
  <si>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</si>
  <si>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</si>
  <si>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</si>
  <si>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</si>
  <si>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</si>
  <si>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</si>
  <si>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</si>
  <si>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</si>
  <si>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</si>
  <si>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</si>
  <si>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</si>
  <si>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</si>
  <si>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</si>
  <si>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</si>
  <si>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</si>
  <si>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</si>
  <si>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</si>
  <si>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</si>
  <si>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</si>
  <si>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</si>
  <si>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</si>
  <si>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</si>
  <si>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</si>
  <si>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</si>
  <si>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</si>
  <si>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</si>
  <si>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</si>
  <si>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</si>
  <si>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</si>
  <si>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</si>
  <si>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</si>
  <si>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</si>
  <si>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</si>
  <si>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</si>
  <si>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</si>
  <si>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</si>
  <si>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</si>
  <si>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</si>
  <si>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</si>
  <si>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</si>
  <si>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</si>
  <si>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</si>
  <si>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</si>
  <si>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</si>
  <si>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</si>
  <si>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</si>
  <si>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</si>
  <si>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</si>
  <si>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</si>
  <si>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</si>
  <si>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</si>
  <si>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</si>
  <si>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</si>
  <si>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</si>
  <si>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</si>
  <si>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</si>
  <si>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</si>
  <si>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</si>
  <si>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</si>
  <si>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</si>
  <si>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</si>
  <si>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</si>
  <si>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</si>
  <si>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</si>
  <si>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</si>
  <si>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</si>
  <si>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</si>
  <si>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</si>
  <si>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</si>
  <si>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</si>
  <si>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</si>
  <si>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</si>
  <si>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</si>
  <si>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</si>
  <si>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</si>
  <si>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</si>
  <si>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</si>
  <si>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</si>
  <si>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</si>
  <si>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</si>
  <si>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</si>
  <si>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</si>
  <si>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</si>
  <si>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</si>
  <si>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</si>
  <si>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</si>
  <si>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</si>
  <si>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</si>
  <si>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</si>
  <si>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</si>
  <si>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</si>
  <si>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</si>
  <si>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</si>
  <si>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</si>
  <si>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</si>
  <si>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</si>
  <si>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</si>
  <si>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</si>
  <si>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</si>
  <si>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</si>
  <si>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</si>
  <si>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</si>
  <si>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</si>
  <si>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</si>
  <si>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</si>
  <si>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</si>
  <si>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</si>
  <si>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</si>
  <si>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</si>
  <si>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</si>
  <si>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</si>
  <si>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</si>
  <si>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</si>
  <si>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</si>
  <si>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</si>
  <si>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</si>
  <si>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</si>
  <si>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</si>
  <si>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</si>
  <si>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</si>
  <si>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</si>
  <si>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</si>
  <si>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</si>
  <si>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</si>
  <si>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</si>
  <si>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</si>
  <si>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</si>
  <si>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</si>
  <si>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</si>
  <si>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</si>
  <si>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</si>
  <si>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</si>
  <si>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</si>
  <si>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</si>
  <si>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</si>
  <si>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</si>
  <si>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</si>
  <si>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</si>
  <si>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</si>
  <si>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</si>
  <si>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</si>
  <si>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</si>
  <si>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</si>
  <si>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</si>
  <si>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</si>
  <si>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</si>
  <si>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</si>
  <si>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</si>
  <si>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</si>
  <si>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</si>
  <si>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</si>
  <si>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</si>
  <si>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</si>
  <si>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</si>
  <si>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</si>
  <si>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</si>
  <si>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</si>
  <si>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</si>
  <si>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</si>
  <si>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</si>
  <si>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</si>
  <si>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</si>
  <si>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</si>
  <si>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</si>
  <si>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</si>
  <si>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</si>
  <si>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</si>
  <si>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</si>
  <si>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</si>
  <si>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</si>
  <si>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</si>
  <si>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</si>
  <si>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</si>
  <si>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</si>
  <si>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</si>
  <si>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</si>
  <si>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</si>
  <si>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</si>
  <si>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</si>
  <si>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</si>
  <si>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</si>
  <si>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</si>
  <si>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</si>
  <si>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</si>
  <si>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</si>
  <si>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</si>
  <si>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</si>
  <si>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</si>
  <si>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</si>
  <si>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</si>
  <si>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</si>
  <si>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</si>
  <si>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</si>
  <si>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</si>
  <si>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</si>
  <si>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</si>
  <si>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</si>
  <si>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</si>
  <si>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</si>
  <si>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</si>
  <si>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</si>
  <si>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</si>
  <si>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</si>
  <si>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</si>
  <si>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</si>
  <si>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</si>
  <si>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</si>
  <si>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</si>
  <si>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</si>
  <si>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</si>
  <si>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</si>
  <si>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</si>
  <si>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</si>
  <si>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</si>
  <si>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</si>
  <si>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</si>
  <si>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</si>
  <si>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</si>
  <si>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</si>
  <si>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</si>
  <si>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</si>
  <si>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</si>
  <si>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</si>
  <si>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</si>
  <si>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</si>
  <si>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</si>
  <si>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</si>
  <si>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</si>
  <si>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</si>
  <si>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</si>
  <si>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</si>
  <si>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</si>
  <si>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</si>
  <si>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</si>
  <si>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</si>
  <si>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</si>
  <si>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</si>
  <si>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</si>
  <si>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</si>
  <si>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</si>
  <si>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</si>
  <si>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</si>
  <si>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</si>
  <si>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</si>
  <si>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</si>
  <si>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</si>
  <si>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</si>
  <si>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</si>
  <si>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</si>
  <si>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</si>
  <si>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</si>
  <si>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</si>
  <si>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</si>
  <si>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</si>
  <si>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</si>
  <si>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</si>
  <si>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</si>
  <si>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</si>
  <si>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</si>
  <si>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</si>
  <si>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</si>
  <si>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</si>
  <si>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</si>
  <si>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</si>
  <si>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</si>
  <si>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</si>
  <si>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</si>
  <si>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</si>
  <si>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</si>
  <si>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</si>
  <si>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</si>
  <si>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</si>
  <si>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</si>
  <si>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</si>
  <si>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</si>
  <si>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</si>
  <si>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</si>
  <si>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</si>
  <si>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</si>
  <si>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</si>
  <si>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</si>
  <si>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</si>
  <si>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</si>
  <si>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</si>
  <si>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</si>
  <si>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</si>
  <si>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</si>
  <si>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</si>
  <si>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</si>
  <si>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</si>
  <si>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</si>
  <si>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</si>
  <si>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</si>
  <si>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</si>
  <si>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</si>
  <si>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</si>
  <si>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</si>
  <si>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</si>
  <si>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</si>
  <si>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</si>
  <si>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</si>
  <si>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</si>
  <si>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</si>
  <si>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</si>
  <si>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</si>
  <si>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</si>
  <si>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</si>
  <si>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</si>
  <si>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</si>
  <si>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</si>
  <si>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</si>
  <si>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</si>
  <si>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</si>
  <si>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</si>
  <si>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</si>
  <si>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</si>
  <si>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</si>
  <si>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</si>
  <si>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</si>
  <si>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</si>
  <si>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</si>
  <si>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</si>
  <si>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</si>
  <si>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</si>
  <si>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</si>
  <si>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</si>
  <si>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</si>
  <si>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</si>
  <si>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</si>
  <si>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</si>
  <si>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</si>
  <si>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</si>
  <si>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</si>
  <si>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</si>
  <si>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</si>
  <si>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</si>
  <si>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</si>
  <si>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</si>
  <si>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</si>
  <si>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</si>
  <si>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</si>
  <si>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</si>
  <si>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</si>
  <si>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</si>
  <si>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</si>
  <si>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</si>
  <si>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</si>
  <si>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</si>
  <si>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</si>
  <si>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</si>
  <si>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</si>
  <si>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</si>
  <si>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</si>
  <si>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</si>
  <si>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</si>
  <si>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</si>
  <si>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</si>
  <si>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</si>
  <si>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</si>
  <si>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</si>
  <si>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</si>
  <si>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</si>
  <si>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</si>
  <si>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</si>
  <si>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</si>
  <si>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</si>
  <si>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</si>
  <si>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</si>
  <si>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</si>
  <si>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</si>
  <si>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</si>
  <si>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</si>
  <si>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</si>
  <si>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</si>
  <si>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</si>
  <si>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</si>
  <si>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</si>
  <si>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</si>
  <si>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</si>
  <si>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</si>
  <si>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</si>
  <si>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</si>
  <si>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</si>
  <si>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</si>
  <si>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</si>
  <si>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</si>
  <si>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</si>
  <si>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</si>
  <si>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</si>
  <si>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</si>
  <si>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</si>
  <si>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</si>
  <si>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</si>
  <si>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</si>
  <si>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</si>
  <si>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</si>
  <si>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</si>
  <si>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</si>
  <si>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</si>
  <si>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</si>
  <si>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</si>
  <si>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</si>
  <si>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</si>
  <si>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</si>
  <si>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</si>
  <si>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</si>
  <si>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</si>
  <si>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</si>
  <si>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</si>
  <si>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</si>
  <si>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</si>
  <si>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</si>
  <si>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</si>
  <si>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</si>
  <si>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</si>
  <si>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</si>
  <si>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</si>
  <si>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</si>
  <si>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</si>
  <si>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</si>
  <si>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</si>
  <si>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</si>
  <si>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</si>
  <si>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</si>
  <si>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</si>
  <si>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</si>
  <si>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</si>
  <si>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</si>
  <si>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</si>
  <si>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</si>
  <si>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</si>
  <si>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</si>
  <si>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</si>
  <si>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</si>
  <si>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</si>
  <si>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</si>
  <si>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</si>
  <si>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</si>
  <si>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</si>
  <si>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</si>
  <si>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</si>
  <si>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</si>
  <si>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</si>
  <si>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</si>
  <si>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</si>
  <si>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</si>
  <si>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</si>
  <si>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</si>
  <si>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</si>
  <si>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</si>
  <si>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</si>
  <si>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</si>
  <si>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</si>
  <si>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</si>
  <si>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</si>
  <si>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</si>
  <si>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</si>
  <si>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</si>
  <si>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</si>
  <si>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</si>
  <si>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</si>
  <si>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</si>
  <si>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</si>
  <si>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</si>
  <si>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</si>
  <si>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</si>
  <si>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</si>
  <si>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</si>
  <si>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</si>
  <si>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</si>
  <si>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</si>
  <si>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</si>
  <si>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</si>
  <si>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</si>
  <si>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</si>
  <si>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</si>
  <si>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</si>
  <si>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</si>
  <si>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</si>
  <si>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</si>
  <si>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</si>
  <si>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</si>
  <si>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</si>
  <si>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</si>
  <si>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</si>
  <si>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</si>
  <si>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</si>
  <si>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</si>
  <si>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</si>
  <si>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</si>
  <si>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</si>
  <si>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</si>
  <si>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</si>
  <si>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</si>
  <si>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</si>
  <si>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</si>
  <si>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</si>
  <si>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</si>
  <si>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</si>
  <si>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</si>
  <si>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</si>
  <si>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</si>
  <si>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</si>
  <si>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</si>
  <si>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</si>
  <si>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</si>
  <si>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</si>
  <si>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</si>
  <si>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</si>
  <si>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</si>
  <si>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</si>
  <si>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PODRAVSKA MOSLAVINA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</si>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</sst>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876430.46000000008</v>
      </c>
      <c r="D2" s="7">
        <f>'PR-RAS'!E6</f>
        <v>666706.30000000005</v>
      </c>
      <c r="E2" s="7">
        <v>0</v>
      </c>
      <c r="F2" s="7">
        <v>0</v>
      </c>
      <c r="G2" s="8">
        <f t="shared" ref="G2:G274" si="0">(B2/1000)*(C2*1+D2*2)</f>
        <v>2209.8430600000002</v>
      </c>
      <c r="H2" s="8">
        <f t="shared" ref="H2:H274" si="1">ABS(C2-ROUND(C2,0))+ABS(D2-ROUND(D2,0))</f>
        <v>0.76000000012572855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132013.74</v>
      </c>
      <c r="D3" s="2">
        <f>'PR-RAS'!E7</f>
        <v>118355.37000000001</v>
      </c>
      <c r="E3" s="2">
        <v>0</v>
      </c>
      <c r="F3" s="2">
        <v>0</v>
      </c>
      <c r="G3" s="3">
        <f t="shared" si="0"/>
        <v>737.44895999999994</v>
      </c>
      <c r="H3" s="3">
        <f t="shared" si="1"/>
        <v>0.63000000001920853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106994.72</v>
      </c>
      <c r="D4" s="2">
        <f>'PR-RAS'!E8</f>
        <v>101249.74</v>
      </c>
      <c r="E4" s="2">
        <v>0</v>
      </c>
      <c r="F4" s="2">
        <v>0</v>
      </c>
      <c r="G4" s="3">
        <f t="shared" si="0"/>
        <v>928.48260000000005</v>
      </c>
      <c r="H4" s="3">
        <f t="shared" si="1"/>
        <v>0.53999999999359716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106994.72</v>
      </c>
      <c r="D5" s="2">
        <f>'PR-RAS'!E9</f>
        <v>101249.74</v>
      </c>
      <c r="E5" s="2">
        <v>0</v>
      </c>
      <c r="F5" s="2">
        <v>0</v>
      </c>
      <c r="G5" s="3">
        <f t="shared" si="0"/>
        <v>1237.9768000000001</v>
      </c>
      <c r="H5" s="3">
        <f t="shared" si="1"/>
        <v>0.53999999999359716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22081.39</v>
      </c>
      <c r="D19" s="2">
        <f>'PR-RAS'!E23</f>
        <v>13036.460000000001</v>
      </c>
      <c r="E19" s="2">
        <v>0</v>
      </c>
      <c r="F19" s="2">
        <v>0</v>
      </c>
      <c r="G19" s="3">
        <f t="shared" si="0"/>
        <v>866.77757999999994</v>
      </c>
      <c r="H19" s="3">
        <f t="shared" si="1"/>
        <v>0.8500000000003638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342.45</v>
      </c>
      <c r="D20" s="2">
        <f>'PR-RAS'!E24</f>
        <v>194.87</v>
      </c>
      <c r="E20" s="2">
        <v>0</v>
      </c>
      <c r="F20" s="2">
        <v>0</v>
      </c>
      <c r="G20" s="3">
        <f t="shared" si="0"/>
        <v>13.911610000000001</v>
      </c>
      <c r="H20" s="3">
        <f t="shared" si="1"/>
        <v>0.57999999999998408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21738.94</v>
      </c>
      <c r="D23" s="2">
        <f>'PR-RAS'!E27</f>
        <v>12841.59</v>
      </c>
      <c r="E23" s="2">
        <v>0</v>
      </c>
      <c r="F23" s="2">
        <v>0</v>
      </c>
      <c r="G23" s="3">
        <f t="shared" si="0"/>
        <v>1043.2866399999998</v>
      </c>
      <c r="H23" s="3">
        <f t="shared" si="1"/>
        <v>0.47000000000116415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2937.63</v>
      </c>
      <c r="D25" s="2">
        <f>'PR-RAS'!E29</f>
        <v>4069.17</v>
      </c>
      <c r="E25" s="2">
        <v>0</v>
      </c>
      <c r="F25" s="2">
        <v>0</v>
      </c>
      <c r="G25" s="3">
        <f t="shared" si="0"/>
        <v>265.82328000000001</v>
      </c>
      <c r="H25" s="3">
        <f t="shared" si="1"/>
        <v>0.53999999999996362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2937.63</v>
      </c>
      <c r="D27" s="2">
        <f>'PR-RAS'!E31</f>
        <v>4069.17</v>
      </c>
      <c r="E27" s="2">
        <v>0</v>
      </c>
      <c r="F27" s="2">
        <v>0</v>
      </c>
      <c r="G27" s="3">
        <f t="shared" si="0"/>
        <v>287.97522000000004</v>
      </c>
      <c r="H27" s="3">
        <f t="shared" si="1"/>
        <v>0.53999999999996362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637386.32000000007</v>
      </c>
      <c r="D45" s="2">
        <f>'PR-RAS'!E49</f>
        <v>467979.02</v>
      </c>
      <c r="E45" s="2">
        <v>0</v>
      </c>
      <c r="F45" s="2">
        <v>0</v>
      </c>
      <c r="G45" s="3">
        <f t="shared" si="0"/>
        <v>69227.151840000006</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19949.830000000002</v>
      </c>
      <c r="D49" s="2">
        <f>'PR-RAS'!E53</f>
        <v>0</v>
      </c>
      <c r="E49" s="2">
        <v>0</v>
      </c>
      <c r="F49" s="2">
        <v>0</v>
      </c>
      <c r="G49" s="3">
        <f t="shared" si="0"/>
        <v>957.59184000000005</v>
      </c>
      <c r="H49" s="3">
        <f t="shared" si="1"/>
        <v>0.16999999999825377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19949.830000000002</v>
      </c>
      <c r="D53" s="2">
        <f>'PR-RAS'!E57</f>
        <v>0</v>
      </c>
      <c r="E53" s="2">
        <v>0</v>
      </c>
      <c r="F53" s="2">
        <v>0</v>
      </c>
      <c r="G53" s="3">
        <f t="shared" si="0"/>
        <v>1037.3911600000001</v>
      </c>
      <c r="H53" s="3">
        <f t="shared" si="1"/>
        <v>0.16999999999825377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486857.73</v>
      </c>
      <c r="D54" s="2">
        <f>'PR-RAS'!E58</f>
        <v>406415.84</v>
      </c>
      <c r="E54" s="2">
        <v>0</v>
      </c>
      <c r="F54" s="2">
        <v>0</v>
      </c>
      <c r="G54" s="3">
        <f t="shared" si="0"/>
        <v>68883.53873</v>
      </c>
      <c r="H54" s="3">
        <f t="shared" si="1"/>
        <v>0.42999999999301508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275988.39</v>
      </c>
      <c r="D55" s="2">
        <f>'PR-RAS'!E59</f>
        <v>334879.83</v>
      </c>
      <c r="E55" s="2">
        <v>0</v>
      </c>
      <c r="F55" s="2">
        <v>0</v>
      </c>
      <c r="G55" s="3">
        <f t="shared" si="0"/>
        <v>51070.394700000004</v>
      </c>
      <c r="H55" s="3">
        <f t="shared" si="1"/>
        <v>0.55999999999767169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210869.34</v>
      </c>
      <c r="D56" s="2">
        <f>'PR-RAS'!E60</f>
        <v>71536.009999999995</v>
      </c>
      <c r="E56" s="2">
        <v>0</v>
      </c>
      <c r="F56" s="2">
        <v>0</v>
      </c>
      <c r="G56" s="3">
        <f t="shared" si="0"/>
        <v>19466.774799999999</v>
      </c>
      <c r="H56" s="3">
        <f t="shared" si="1"/>
        <v>0.34999999999126885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8192.2800000000007</v>
      </c>
      <c r="D57" s="2">
        <f>'PR-RAS'!E61</f>
        <v>6900.3</v>
      </c>
      <c r="E57" s="2">
        <v>0</v>
      </c>
      <c r="F57" s="2">
        <v>0</v>
      </c>
      <c r="G57" s="3">
        <f t="shared" si="0"/>
        <v>1231.6012800000001</v>
      </c>
      <c r="H57" s="3">
        <f t="shared" si="1"/>
        <v>0.58000000000083674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8192.2800000000007</v>
      </c>
      <c r="D58" s="2">
        <f>'PR-RAS'!E62</f>
        <v>6900.3</v>
      </c>
      <c r="E58" s="2">
        <v>0</v>
      </c>
      <c r="F58" s="2">
        <v>0</v>
      </c>
      <c r="G58" s="3">
        <f t="shared" si="0"/>
        <v>1253.5941600000001</v>
      </c>
      <c r="H58" s="3">
        <f t="shared" si="1"/>
        <v>0.58000000000083674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122386.48</v>
      </c>
      <c r="D70" s="2">
        <f>'PR-RAS'!E74</f>
        <v>54662.879999999997</v>
      </c>
      <c r="E70" s="2">
        <v>0</v>
      </c>
      <c r="F70" s="2">
        <v>0</v>
      </c>
      <c r="G70" s="3">
        <f t="shared" si="0"/>
        <v>15988.144560000001</v>
      </c>
      <c r="H70" s="3">
        <f t="shared" si="1"/>
        <v>0.59999999999854481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122386.48</v>
      </c>
      <c r="D71" s="2">
        <f>'PR-RAS'!E75</f>
        <v>54662.879999999997</v>
      </c>
      <c r="E71" s="2">
        <v>0</v>
      </c>
      <c r="F71" s="2">
        <v>0</v>
      </c>
      <c r="G71" s="3">
        <f t="shared" si="0"/>
        <v>16219.856800000001</v>
      </c>
      <c r="H71" s="3">
        <f t="shared" si="1"/>
        <v>0.59999999999854481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52628.110000000008</v>
      </c>
      <c r="D78" s="2">
        <f>'PR-RAS'!E82</f>
        <v>54325.399999999994</v>
      </c>
      <c r="E78" s="2">
        <v>0</v>
      </c>
      <c r="F78" s="2">
        <v>0</v>
      </c>
      <c r="G78" s="3">
        <f t="shared" si="0"/>
        <v>12418.476070000001</v>
      </c>
      <c r="H78" s="3">
        <f t="shared" si="1"/>
        <v>0.51000000000203727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29.19</v>
      </c>
      <c r="D79" s="2">
        <f>'PR-RAS'!E83</f>
        <v>23.26</v>
      </c>
      <c r="E79" s="2">
        <v>0</v>
      </c>
      <c r="F79" s="2">
        <v>0</v>
      </c>
      <c r="G79" s="3">
        <f t="shared" si="0"/>
        <v>5.905380000000001</v>
      </c>
      <c r="H79" s="3">
        <f t="shared" si="1"/>
        <v>0.45000000000000284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29.19</v>
      </c>
      <c r="D81" s="2">
        <f>'PR-RAS'!E85</f>
        <v>23.26</v>
      </c>
      <c r="E81" s="2">
        <v>0</v>
      </c>
      <c r="F81" s="2">
        <v>0</v>
      </c>
      <c r="G81" s="3">
        <f t="shared" si="0"/>
        <v>6.0568000000000008</v>
      </c>
      <c r="H81" s="3">
        <f t="shared" si="1"/>
        <v>0.45000000000000284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52598.920000000006</v>
      </c>
      <c r="D87" s="2">
        <f>'PR-RAS'!E91</f>
        <v>54302.139999999992</v>
      </c>
      <c r="E87" s="2">
        <v>0</v>
      </c>
      <c r="F87" s="2">
        <v>0</v>
      </c>
      <c r="G87" s="3">
        <f t="shared" si="0"/>
        <v>13863.475199999997</v>
      </c>
      <c r="H87" s="3">
        <f t="shared" si="1"/>
        <v>0.21999999998661224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18597.580000000002</v>
      </c>
      <c r="D88" s="2">
        <f>'PR-RAS'!E92</f>
        <v>18655.97</v>
      </c>
      <c r="E88" s="2">
        <v>0</v>
      </c>
      <c r="F88" s="2">
        <v>0</v>
      </c>
      <c r="G88" s="3">
        <f t="shared" si="0"/>
        <v>4864.12824</v>
      </c>
      <c r="H88" s="3">
        <f t="shared" si="1"/>
        <v>0.44999999999708962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20149.88</v>
      </c>
      <c r="D89" s="2">
        <f>'PR-RAS'!E93</f>
        <v>21655.48</v>
      </c>
      <c r="E89" s="2">
        <v>0</v>
      </c>
      <c r="F89" s="2">
        <v>0</v>
      </c>
      <c r="G89" s="3">
        <f t="shared" si="0"/>
        <v>5584.5539199999994</v>
      </c>
      <c r="H89" s="3">
        <f t="shared" si="1"/>
        <v>0.59999999999854481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13851.46</v>
      </c>
      <c r="D90" s="2">
        <f>'PR-RAS'!E94</f>
        <v>13851.34</v>
      </c>
      <c r="E90" s="2">
        <v>0</v>
      </c>
      <c r="F90" s="2">
        <v>0</v>
      </c>
      <c r="G90" s="3">
        <f t="shared" si="0"/>
        <v>3698.31846</v>
      </c>
      <c r="H90" s="3">
        <f t="shared" si="1"/>
        <v>0.7999999999992724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139.35</v>
      </c>
      <c r="E93" s="2">
        <v>0</v>
      </c>
      <c r="F93" s="2">
        <v>0</v>
      </c>
      <c r="G93" s="3">
        <f t="shared" si="0"/>
        <v>25.6404</v>
      </c>
      <c r="H93" s="3">
        <f t="shared" si="1"/>
        <v>0.34999999999999432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54402.290000000008</v>
      </c>
      <c r="D102" s="2">
        <f>'PR-RAS'!E106</f>
        <v>24046.510000000002</v>
      </c>
      <c r="E102" s="2">
        <v>0</v>
      </c>
      <c r="F102" s="2">
        <v>0</v>
      </c>
      <c r="G102" s="3">
        <f t="shared" si="0"/>
        <v>10352.026310000001</v>
      </c>
      <c r="H102" s="3">
        <f t="shared" si="1"/>
        <v>0.7800000000061118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34521.560000000005</v>
      </c>
      <c r="D108" s="2">
        <f>'PR-RAS'!E112</f>
        <v>3890.95</v>
      </c>
      <c r="E108" s="2">
        <v>0</v>
      </c>
      <c r="F108" s="2">
        <v>0</v>
      </c>
      <c r="G108" s="3">
        <f t="shared" si="0"/>
        <v>4526.4702200000002</v>
      </c>
      <c r="H108" s="3">
        <f t="shared" si="1"/>
        <v>0.48999999999523425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4.3099999999999996</v>
      </c>
      <c r="D110" s="2">
        <f>'PR-RAS'!E114</f>
        <v>0</v>
      </c>
      <c r="E110" s="2">
        <v>0</v>
      </c>
      <c r="F110" s="2">
        <v>0</v>
      </c>
      <c r="G110" s="3">
        <f t="shared" si="0"/>
        <v>0.46978999999999993</v>
      </c>
      <c r="H110" s="3">
        <f t="shared" si="1"/>
        <v>0.30999999999999961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30898.04</v>
      </c>
      <c r="D111" s="2">
        <f>'PR-RAS'!E115</f>
        <v>2677.31</v>
      </c>
      <c r="E111" s="2">
        <v>0</v>
      </c>
      <c r="F111" s="2">
        <v>0</v>
      </c>
      <c r="G111" s="3">
        <f t="shared" si="0"/>
        <v>3987.7926000000002</v>
      </c>
      <c r="H111" s="3">
        <f t="shared" si="1"/>
        <v>0.35000000000081855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3619.21</v>
      </c>
      <c r="D113" s="2">
        <f>'PR-RAS'!E117</f>
        <v>1213.6400000000001</v>
      </c>
      <c r="E113" s="2">
        <v>0</v>
      </c>
      <c r="F113" s="2">
        <v>0</v>
      </c>
      <c r="G113" s="3">
        <f t="shared" si="0"/>
        <v>677.20687999999996</v>
      </c>
      <c r="H113" s="3">
        <f t="shared" si="1"/>
        <v>0.56999999999993634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19880.73</v>
      </c>
      <c r="D116" s="2">
        <f>'PR-RAS'!E120</f>
        <v>20155.560000000001</v>
      </c>
      <c r="E116" s="2">
        <v>0</v>
      </c>
      <c r="F116" s="2">
        <v>0</v>
      </c>
      <c r="G116" s="3">
        <f t="shared" si="0"/>
        <v>6922.062750000001</v>
      </c>
      <c r="H116" s="3">
        <f t="shared" si="1"/>
        <v>0.70999999999912689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19880.73</v>
      </c>
      <c r="D118" s="2">
        <f>'PR-RAS'!E122</f>
        <v>20155.560000000001</v>
      </c>
      <c r="E118" s="2">
        <v>0</v>
      </c>
      <c r="F118" s="2">
        <v>0</v>
      </c>
      <c r="G118" s="3">
        <f t="shared" si="0"/>
        <v>7042.4464500000013</v>
      </c>
      <c r="H118" s="3">
        <f t="shared" si="1"/>
        <v>0.70999999999912689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2000</v>
      </c>
      <c r="E121" s="2">
        <v>0</v>
      </c>
      <c r="F121" s="2">
        <v>0</v>
      </c>
      <c r="G121" s="3">
        <f t="shared" si="0"/>
        <v>480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2000</v>
      </c>
      <c r="E122" s="2">
        <v>0</v>
      </c>
      <c r="F122" s="2">
        <v>0</v>
      </c>
      <c r="G122" s="3">
        <f t="shared" si="0"/>
        <v>484</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2000</v>
      </c>
      <c r="E124" s="2">
        <v>0</v>
      </c>
      <c r="F124" s="2">
        <v>0</v>
      </c>
      <c r="G124" s="3">
        <f t="shared" si="0"/>
        <v>492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596948.01</v>
      </c>
      <c r="D148" s="2">
        <f>'PR-RAS'!E152</f>
        <v>637909.29</v>
      </c>
      <c r="E148" s="2">
        <v>0</v>
      </c>
      <c r="F148" s="2">
        <v>0</v>
      </c>
      <c r="G148" s="3">
        <f t="shared" si="0"/>
        <v>275296.68872999999</v>
      </c>
      <c r="H148" s="3">
        <f t="shared" si="1"/>
        <v>0.30000000004656613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124372.06</v>
      </c>
      <c r="D149" s="2">
        <f>'PR-RAS'!E153</f>
        <v>219693.34999999998</v>
      </c>
      <c r="E149" s="2">
        <v>0</v>
      </c>
      <c r="F149" s="2">
        <v>0</v>
      </c>
      <c r="G149" s="3">
        <f t="shared" si="0"/>
        <v>83436.29647999999</v>
      </c>
      <c r="H149" s="3">
        <f t="shared" si="1"/>
        <v>0.40999999997438863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98495.01</v>
      </c>
      <c r="D150" s="2">
        <f>'PR-RAS'!E154</f>
        <v>178350.52</v>
      </c>
      <c r="E150" s="2">
        <v>0</v>
      </c>
      <c r="F150" s="2">
        <v>0</v>
      </c>
      <c r="G150" s="3">
        <f t="shared" si="0"/>
        <v>67824.211450000003</v>
      </c>
      <c r="H150" s="3">
        <f t="shared" si="1"/>
        <v>0.49000000000523869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98495.01</v>
      </c>
      <c r="D151" s="2">
        <f>'PR-RAS'!E155</f>
        <v>178350.52</v>
      </c>
      <c r="E151" s="2">
        <v>0</v>
      </c>
      <c r="F151" s="2">
        <v>0</v>
      </c>
      <c r="G151" s="3">
        <f t="shared" si="0"/>
        <v>68279.407500000001</v>
      </c>
      <c r="H151" s="3">
        <f t="shared" si="1"/>
        <v>0.49000000000523869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8924.73</v>
      </c>
      <c r="D155" s="2">
        <f>'PR-RAS'!E159</f>
        <v>12274.22</v>
      </c>
      <c r="E155" s="2">
        <v>0</v>
      </c>
      <c r="F155" s="2">
        <v>0</v>
      </c>
      <c r="G155" s="3">
        <f t="shared" si="0"/>
        <v>5154.8681799999995</v>
      </c>
      <c r="H155" s="3">
        <f t="shared" si="1"/>
        <v>0.48999999999978172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16952.32</v>
      </c>
      <c r="D156" s="2">
        <f>'PR-RAS'!E160</f>
        <v>29068.61</v>
      </c>
      <c r="E156" s="2">
        <v>0</v>
      </c>
      <c r="F156" s="2">
        <v>0</v>
      </c>
      <c r="G156" s="3">
        <f t="shared" si="0"/>
        <v>11638.878700000001</v>
      </c>
      <c r="H156" s="3">
        <f t="shared" si="1"/>
        <v>0.70999999999912689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16952.32</v>
      </c>
      <c r="D158" s="2">
        <f>'PR-RAS'!E162</f>
        <v>29068.61</v>
      </c>
      <c r="E158" s="2">
        <v>0</v>
      </c>
      <c r="F158" s="2">
        <v>0</v>
      </c>
      <c r="G158" s="3">
        <f t="shared" si="0"/>
        <v>11789.057780000001</v>
      </c>
      <c r="H158" s="3">
        <f t="shared" si="1"/>
        <v>0.70999999999912689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239848.06</v>
      </c>
      <c r="D160" s="2">
        <f>'PR-RAS'!E164</f>
        <v>172195.11000000002</v>
      </c>
      <c r="E160" s="2">
        <v>0</v>
      </c>
      <c r="F160" s="2">
        <v>0</v>
      </c>
      <c r="G160" s="3">
        <f t="shared" si="0"/>
        <v>92893.88652</v>
      </c>
      <c r="H160" s="3">
        <f t="shared" si="1"/>
        <v>0.17000000001280569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6750.56</v>
      </c>
      <c r="D161" s="2">
        <f>'PR-RAS'!E165</f>
        <v>7379.4</v>
      </c>
      <c r="E161" s="2">
        <v>0</v>
      </c>
      <c r="F161" s="2">
        <v>0</v>
      </c>
      <c r="G161" s="3">
        <f t="shared" si="0"/>
        <v>3441.4976000000001</v>
      </c>
      <c r="H161" s="3">
        <f t="shared" si="1"/>
        <v>0.83999999999923602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4899.1000000000004</v>
      </c>
      <c r="D162" s="2">
        <f>'PR-RAS'!E166</f>
        <v>3823.5</v>
      </c>
      <c r="E162" s="2">
        <v>0</v>
      </c>
      <c r="F162" s="2">
        <v>0</v>
      </c>
      <c r="G162" s="3">
        <f t="shared" si="0"/>
        <v>2019.9221</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1556.46</v>
      </c>
      <c r="D163" s="2">
        <f>'PR-RAS'!E167</f>
        <v>1855.9</v>
      </c>
      <c r="E163" s="2">
        <v>0</v>
      </c>
      <c r="F163" s="2">
        <v>0</v>
      </c>
      <c r="G163" s="3">
        <f t="shared" si="0"/>
        <v>853.45812000000001</v>
      </c>
      <c r="H163" s="3">
        <f t="shared" si="1"/>
        <v>0.55999999999994543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295</v>
      </c>
      <c r="D164" s="2">
        <f>'PR-RAS'!E168</f>
        <v>1700</v>
      </c>
      <c r="E164" s="2">
        <v>0</v>
      </c>
      <c r="F164" s="2">
        <v>0</v>
      </c>
      <c r="G164" s="3">
        <f t="shared" si="0"/>
        <v>602.28499999999997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28636.73</v>
      </c>
      <c r="D166" s="2">
        <f>'PR-RAS'!E170</f>
        <v>22615.190000000002</v>
      </c>
      <c r="E166" s="2">
        <v>0</v>
      </c>
      <c r="F166" s="2">
        <v>0</v>
      </c>
      <c r="G166" s="3">
        <f t="shared" si="0"/>
        <v>12188.07315</v>
      </c>
      <c r="H166" s="3">
        <f t="shared" si="1"/>
        <v>0.46000000000276486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4825.75</v>
      </c>
      <c r="D167" s="2">
        <f>'PR-RAS'!E171</f>
        <v>5038.41</v>
      </c>
      <c r="E167" s="2">
        <v>0</v>
      </c>
      <c r="F167" s="2">
        <v>0</v>
      </c>
      <c r="G167" s="3">
        <f t="shared" si="0"/>
        <v>2473.8266200000003</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17509.599999999999</v>
      </c>
      <c r="D169" s="2">
        <f>'PR-RAS'!E173</f>
        <v>16556.29</v>
      </c>
      <c r="E169" s="2">
        <v>0</v>
      </c>
      <c r="F169" s="2">
        <v>0</v>
      </c>
      <c r="G169" s="3">
        <f t="shared" si="0"/>
        <v>8504.5262400000011</v>
      </c>
      <c r="H169" s="3">
        <f t="shared" si="1"/>
        <v>0.69000000000232831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5025.72</v>
      </c>
      <c r="D170" s="2">
        <f>'PR-RAS'!E174</f>
        <v>841.18</v>
      </c>
      <c r="E170" s="2">
        <v>0</v>
      </c>
      <c r="F170" s="2">
        <v>0</v>
      </c>
      <c r="G170" s="3">
        <f t="shared" si="0"/>
        <v>1133.66552</v>
      </c>
      <c r="H170" s="3">
        <f t="shared" si="1"/>
        <v>0.45999999999969532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763.16</v>
      </c>
      <c r="D171" s="2">
        <f>'PR-RAS'!E175</f>
        <v>179.31</v>
      </c>
      <c r="E171" s="2">
        <v>0</v>
      </c>
      <c r="F171" s="2">
        <v>0</v>
      </c>
      <c r="G171" s="3">
        <f t="shared" si="0"/>
        <v>190.70260000000002</v>
      </c>
      <c r="H171" s="3">
        <f t="shared" si="1"/>
        <v>0.46999999999997044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512.5</v>
      </c>
      <c r="D173" s="2">
        <f>'PR-RAS'!E177</f>
        <v>0</v>
      </c>
      <c r="E173" s="2">
        <v>0</v>
      </c>
      <c r="F173" s="2">
        <v>0</v>
      </c>
      <c r="G173" s="3">
        <f t="shared" si="0"/>
        <v>88.149999999999991</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155378.72</v>
      </c>
      <c r="D174" s="2">
        <f>'PR-RAS'!E178</f>
        <v>94665.89</v>
      </c>
      <c r="E174" s="2">
        <v>0</v>
      </c>
      <c r="F174" s="2">
        <v>0</v>
      </c>
      <c r="G174" s="3">
        <f t="shared" si="0"/>
        <v>59634.916499999992</v>
      </c>
      <c r="H174" s="3">
        <f t="shared" si="1"/>
        <v>0.38999999999941792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4249.67</v>
      </c>
      <c r="D175" s="2">
        <f>'PR-RAS'!E179</f>
        <v>5183.6400000000003</v>
      </c>
      <c r="E175" s="2">
        <v>0</v>
      </c>
      <c r="F175" s="2">
        <v>0</v>
      </c>
      <c r="G175" s="3">
        <f t="shared" si="0"/>
        <v>2543.3492999999999</v>
      </c>
      <c r="H175" s="3">
        <f t="shared" si="1"/>
        <v>0.68999999999959982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73547</v>
      </c>
      <c r="D176" s="2">
        <f>'PR-RAS'!E180</f>
        <v>31919.95</v>
      </c>
      <c r="E176" s="2">
        <v>0</v>
      </c>
      <c r="F176" s="2">
        <v>0</v>
      </c>
      <c r="G176" s="3">
        <f t="shared" si="0"/>
        <v>24042.707499999997</v>
      </c>
      <c r="H176" s="3">
        <f t="shared" si="1"/>
        <v>4.9999999999272404E-2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4203.82</v>
      </c>
      <c r="D177" s="2">
        <f>'PR-RAS'!E181</f>
        <v>9887.2800000000007</v>
      </c>
      <c r="E177" s="2">
        <v>0</v>
      </c>
      <c r="F177" s="2">
        <v>0</v>
      </c>
      <c r="G177" s="3">
        <f t="shared" si="0"/>
        <v>4220.19488</v>
      </c>
      <c r="H177" s="3">
        <f t="shared" si="1"/>
        <v>0.46000000000094587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27532.18</v>
      </c>
      <c r="D178" s="2">
        <f>'PR-RAS'!E182</f>
        <v>14721.11</v>
      </c>
      <c r="E178" s="2">
        <v>0</v>
      </c>
      <c r="F178" s="2">
        <v>0</v>
      </c>
      <c r="G178" s="3">
        <f t="shared" si="0"/>
        <v>10084.468800000001</v>
      </c>
      <c r="H178" s="3">
        <f t="shared" si="1"/>
        <v>0.29000000000087311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5723.19</v>
      </c>
      <c r="D179" s="2">
        <f>'PR-RAS'!E183</f>
        <v>3968.63</v>
      </c>
      <c r="E179" s="2">
        <v>0</v>
      </c>
      <c r="F179" s="2">
        <v>0</v>
      </c>
      <c r="G179" s="3">
        <f t="shared" si="0"/>
        <v>2431.5601000000001</v>
      </c>
      <c r="H179" s="3">
        <f t="shared" si="1"/>
        <v>0.55999999999949068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4582.38</v>
      </c>
      <c r="D180" s="2">
        <f>'PR-RAS'!E184</f>
        <v>1549.23</v>
      </c>
      <c r="E180" s="2">
        <v>0</v>
      </c>
      <c r="F180" s="2">
        <v>0</v>
      </c>
      <c r="G180" s="3">
        <f t="shared" si="0"/>
        <v>1374.8703599999999</v>
      </c>
      <c r="H180" s="3">
        <f t="shared" si="1"/>
        <v>0.61000000000012733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24044.65</v>
      </c>
      <c r="D181" s="2">
        <f>'PR-RAS'!E185</f>
        <v>18565.189999999999</v>
      </c>
      <c r="E181" s="2">
        <v>0</v>
      </c>
      <c r="F181" s="2">
        <v>0</v>
      </c>
      <c r="G181" s="3">
        <f t="shared" si="0"/>
        <v>11011.5054</v>
      </c>
      <c r="H181" s="3">
        <f t="shared" si="1"/>
        <v>0.53999999999723514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5262.57</v>
      </c>
      <c r="D182" s="2">
        <f>'PR-RAS'!E186</f>
        <v>7107.26</v>
      </c>
      <c r="E182" s="2">
        <v>0</v>
      </c>
      <c r="F182" s="2">
        <v>0</v>
      </c>
      <c r="G182" s="3">
        <f t="shared" si="0"/>
        <v>3525.35329</v>
      </c>
      <c r="H182" s="3">
        <f t="shared" si="1"/>
        <v>0.69000000000050932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6233.26</v>
      </c>
      <c r="D183" s="2">
        <f>'PR-RAS'!E187</f>
        <v>1763.6</v>
      </c>
      <c r="E183" s="2">
        <v>0</v>
      </c>
      <c r="F183" s="2">
        <v>0</v>
      </c>
      <c r="G183" s="3">
        <f t="shared" si="0"/>
        <v>1776.4037199999998</v>
      </c>
      <c r="H183" s="3">
        <f t="shared" si="1"/>
        <v>0.66000000000030923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3090.63</v>
      </c>
      <c r="D184" s="2">
        <f>'PR-RAS'!E188</f>
        <v>0</v>
      </c>
      <c r="E184" s="2">
        <v>0</v>
      </c>
      <c r="F184" s="2">
        <v>0</v>
      </c>
      <c r="G184" s="3">
        <f t="shared" si="0"/>
        <v>565.58528999999999</v>
      </c>
      <c r="H184" s="3">
        <f t="shared" si="1"/>
        <v>0.36999999999989086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45991.42</v>
      </c>
      <c r="D190" s="2">
        <f>'PR-RAS'!E194</f>
        <v>47534.63</v>
      </c>
      <c r="E190" s="2">
        <v>0</v>
      </c>
      <c r="F190" s="2">
        <v>0</v>
      </c>
      <c r="G190" s="3">
        <f t="shared" si="0"/>
        <v>26660.468519999999</v>
      </c>
      <c r="H190" s="3">
        <f t="shared" si="1"/>
        <v>0.79000000000087311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5984.48</v>
      </c>
      <c r="D191" s="2">
        <f>'PR-RAS'!E195</f>
        <v>12918.59</v>
      </c>
      <c r="E191" s="2">
        <v>0</v>
      </c>
      <c r="F191" s="2">
        <v>0</v>
      </c>
      <c r="G191" s="3">
        <f t="shared" si="0"/>
        <v>6046.1153999999997</v>
      </c>
      <c r="H191" s="3">
        <f t="shared" si="1"/>
        <v>0.88999999999941792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2893.73</v>
      </c>
      <c r="D192" s="2">
        <f>'PR-RAS'!E196</f>
        <v>1518.12</v>
      </c>
      <c r="E192" s="2">
        <v>0</v>
      </c>
      <c r="F192" s="2">
        <v>0</v>
      </c>
      <c r="G192" s="3">
        <f t="shared" si="0"/>
        <v>1132.6242699999998</v>
      </c>
      <c r="H192" s="3">
        <f t="shared" si="1"/>
        <v>0.38999999999987267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12457.66</v>
      </c>
      <c r="D193" s="2">
        <f>'PR-RAS'!E197</f>
        <v>12691.75</v>
      </c>
      <c r="E193" s="2">
        <v>0</v>
      </c>
      <c r="F193" s="2">
        <v>0</v>
      </c>
      <c r="G193" s="3">
        <f t="shared" si="0"/>
        <v>7265.5027200000004</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683.18</v>
      </c>
      <c r="D194" s="2">
        <f>'PR-RAS'!E198</f>
        <v>683.18</v>
      </c>
      <c r="E194" s="2">
        <v>0</v>
      </c>
      <c r="F194" s="2">
        <v>0</v>
      </c>
      <c r="G194" s="3">
        <f t="shared" si="0"/>
        <v>395.56121999999999</v>
      </c>
      <c r="H194" s="3">
        <f t="shared" si="1"/>
        <v>0.35999999999989996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15863.19</v>
      </c>
      <c r="D195" s="2">
        <f>'PR-RAS'!E199</f>
        <v>13593.35</v>
      </c>
      <c r="E195" s="2">
        <v>0</v>
      </c>
      <c r="F195" s="2">
        <v>0</v>
      </c>
      <c r="G195" s="3">
        <f t="shared" si="0"/>
        <v>8351.6786599999996</v>
      </c>
      <c r="H195" s="3">
        <f t="shared" si="1"/>
        <v>0.54000000000087311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8109.18</v>
      </c>
      <c r="D197" s="2">
        <f>'PR-RAS'!E201</f>
        <v>6129.64</v>
      </c>
      <c r="E197" s="2">
        <v>0</v>
      </c>
      <c r="F197" s="2">
        <v>0</v>
      </c>
      <c r="G197" s="3">
        <f t="shared" si="0"/>
        <v>3992.2181599999999</v>
      </c>
      <c r="H197" s="3">
        <f t="shared" si="1"/>
        <v>0.53999999999996362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10291.58</v>
      </c>
      <c r="D198" s="2">
        <f>'PR-RAS'!E202</f>
        <v>9986.3100000000013</v>
      </c>
      <c r="E198" s="2">
        <v>0</v>
      </c>
      <c r="F198" s="2">
        <v>0</v>
      </c>
      <c r="G198" s="3">
        <f t="shared" si="0"/>
        <v>5962.0474000000013</v>
      </c>
      <c r="H198" s="3">
        <f t="shared" si="1"/>
        <v>0.73000000000138243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10291.58</v>
      </c>
      <c r="D212" s="2">
        <f>'PR-RAS'!E216</f>
        <v>9986.3100000000013</v>
      </c>
      <c r="E212" s="2">
        <v>0</v>
      </c>
      <c r="F212" s="2">
        <v>0</v>
      </c>
      <c r="G212" s="3">
        <f t="shared" si="0"/>
        <v>6385.7462000000005</v>
      </c>
      <c r="H212" s="3">
        <f t="shared" si="1"/>
        <v>0.73000000000138243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1522.71</v>
      </c>
      <c r="D213" s="2">
        <f>'PR-RAS'!E217</f>
        <v>1594.74</v>
      </c>
      <c r="E213" s="2">
        <v>0</v>
      </c>
      <c r="F213" s="2">
        <v>0</v>
      </c>
      <c r="G213" s="3">
        <f t="shared" si="0"/>
        <v>998.98428000000013</v>
      </c>
      <c r="H213" s="3">
        <f t="shared" si="1"/>
        <v>0.54999999999995453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34.229999999999997</v>
      </c>
      <c r="D215" s="2">
        <f>'PR-RAS'!E219</f>
        <v>108.62</v>
      </c>
      <c r="E215" s="2">
        <v>0</v>
      </c>
      <c r="F215" s="2">
        <v>0</v>
      </c>
      <c r="G215" s="3">
        <f t="shared" si="0"/>
        <v>53.814579999999999</v>
      </c>
      <c r="H215" s="3">
        <f t="shared" si="1"/>
        <v>0.60999999999999233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8734.64</v>
      </c>
      <c r="D216" s="2">
        <f>'PR-RAS'!E220</f>
        <v>8282.9500000000007</v>
      </c>
      <c r="E216" s="2">
        <v>0</v>
      </c>
      <c r="F216" s="2">
        <v>0</v>
      </c>
      <c r="G216" s="3">
        <f t="shared" si="0"/>
        <v>5439.6161000000002</v>
      </c>
      <c r="H216" s="3">
        <f t="shared" si="1"/>
        <v>0.40999999999985448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756.68</v>
      </c>
      <c r="D217" s="2">
        <f>'PR-RAS'!E221</f>
        <v>537.65</v>
      </c>
      <c r="E217" s="2">
        <v>0</v>
      </c>
      <c r="F217" s="2">
        <v>0</v>
      </c>
      <c r="G217" s="3">
        <f t="shared" si="0"/>
        <v>395.70767999999998</v>
      </c>
      <c r="H217" s="3">
        <f t="shared" si="1"/>
        <v>0.67000000000007276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756.68</v>
      </c>
      <c r="D221" s="2">
        <f>'PR-RAS'!E225</f>
        <v>537.65</v>
      </c>
      <c r="E221" s="2">
        <v>0</v>
      </c>
      <c r="F221" s="2">
        <v>0</v>
      </c>
      <c r="G221" s="3">
        <f t="shared" si="0"/>
        <v>403.03559999999999</v>
      </c>
      <c r="H221" s="3">
        <f t="shared" si="1"/>
        <v>0.67000000000007276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756.68</v>
      </c>
      <c r="D224" s="2">
        <f>'PR-RAS'!E228</f>
        <v>537.65</v>
      </c>
      <c r="E224" s="2">
        <v>0</v>
      </c>
      <c r="F224" s="2">
        <v>0</v>
      </c>
      <c r="G224" s="3">
        <f t="shared" si="0"/>
        <v>408.53154000000001</v>
      </c>
      <c r="H224" s="3">
        <f t="shared" si="1"/>
        <v>0.67000000000007276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9145.5400000000009</v>
      </c>
      <c r="D226" s="2">
        <f>'PR-RAS'!E230</f>
        <v>0</v>
      </c>
      <c r="E226" s="2">
        <v>0</v>
      </c>
      <c r="F226" s="2">
        <v>0</v>
      </c>
      <c r="G226" s="3">
        <f t="shared" si="0"/>
        <v>2057.7465000000002</v>
      </c>
      <c r="H226" s="3">
        <f t="shared" si="1"/>
        <v>0.45999999999912689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9145.5400000000009</v>
      </c>
      <c r="D233" s="2">
        <f>'PR-RAS'!E237</f>
        <v>0</v>
      </c>
      <c r="E233" s="2">
        <v>0</v>
      </c>
      <c r="F233" s="2">
        <v>0</v>
      </c>
      <c r="G233" s="3">
        <f t="shared" si="0"/>
        <v>2121.7652800000005</v>
      </c>
      <c r="H233" s="3">
        <f t="shared" si="1"/>
        <v>0.45999999999912689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9145.5400000000009</v>
      </c>
      <c r="D234" s="2">
        <f>'PR-RAS'!E238</f>
        <v>0</v>
      </c>
      <c r="E234" s="2">
        <v>0</v>
      </c>
      <c r="F234" s="2">
        <v>0</v>
      </c>
      <c r="G234" s="3">
        <f t="shared" si="0"/>
        <v>2130.9108200000005</v>
      </c>
      <c r="H234" s="3">
        <f t="shared" si="1"/>
        <v>0.45999999999912689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99509.81</v>
      </c>
      <c r="D258" s="2">
        <f>'PR-RAS'!E262</f>
        <v>120079.67</v>
      </c>
      <c r="E258" s="2">
        <v>0</v>
      </c>
      <c r="F258" s="2">
        <v>0</v>
      </c>
      <c r="G258" s="3">
        <f t="shared" si="0"/>
        <v>87294.971550000002</v>
      </c>
      <c r="H258" s="3">
        <f t="shared" si="1"/>
        <v>0.52000000000407454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99509.81</v>
      </c>
      <c r="D265" s="2">
        <f>'PR-RAS'!E269</f>
        <v>120079.67</v>
      </c>
      <c r="E265" s="2">
        <v>0</v>
      </c>
      <c r="F265" s="2">
        <v>0</v>
      </c>
      <c r="G265" s="3">
        <f t="shared" si="0"/>
        <v>89672.655600000013</v>
      </c>
      <c r="H265" s="3">
        <f t="shared" si="1"/>
        <v>0.52000000000407454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97231.59</v>
      </c>
      <c r="D266" s="2">
        <f>'PR-RAS'!E270</f>
        <v>112023.97</v>
      </c>
      <c r="E266" s="2">
        <v>0</v>
      </c>
      <c r="F266" s="2">
        <v>0</v>
      </c>
      <c r="G266" s="3">
        <f t="shared" si="0"/>
        <v>85139.075450000018</v>
      </c>
      <c r="H266" s="3">
        <f t="shared" si="1"/>
        <v>0.44000000000232831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2278.2199999999998</v>
      </c>
      <c r="D267" s="2">
        <f>'PR-RAS'!E271</f>
        <v>8055.7</v>
      </c>
      <c r="E267" s="2">
        <v>0</v>
      </c>
      <c r="F267" s="2">
        <v>0</v>
      </c>
      <c r="G267" s="3">
        <f t="shared" si="0"/>
        <v>4891.6389200000003</v>
      </c>
      <c r="H267" s="3">
        <f t="shared" si="1"/>
        <v>0.51999999999998181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113024.28</v>
      </c>
      <c r="D269" s="2">
        <f>'PR-RAS'!E273</f>
        <v>115417.20000000001</v>
      </c>
      <c r="E269" s="2">
        <v>0</v>
      </c>
      <c r="F269" s="2">
        <v>0</v>
      </c>
      <c r="G269" s="3">
        <f t="shared" si="0"/>
        <v>92154.126240000012</v>
      </c>
      <c r="H269" s="3">
        <f t="shared" si="1"/>
        <v>0.48000000001047738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110024.28</v>
      </c>
      <c r="D270" s="2">
        <f>'PR-RAS'!E274</f>
        <v>73786.200000000012</v>
      </c>
      <c r="E270" s="2">
        <v>0</v>
      </c>
      <c r="F270" s="2">
        <v>0</v>
      </c>
      <c r="G270" s="3">
        <f t="shared" si="0"/>
        <v>69293.506920000014</v>
      </c>
      <c r="H270" s="3">
        <f t="shared" si="1"/>
        <v>0.48000000001047738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69394.259999999995</v>
      </c>
      <c r="D271" s="2">
        <f>'PR-RAS'!E275</f>
        <v>66754.02</v>
      </c>
      <c r="E271" s="2">
        <v>0</v>
      </c>
      <c r="F271" s="2">
        <v>0</v>
      </c>
      <c r="G271" s="3">
        <f t="shared" si="0"/>
        <v>54783.620999999999</v>
      </c>
      <c r="H271" s="3">
        <f t="shared" si="1"/>
        <v>0.27999999999883585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40630.019999999997</v>
      </c>
      <c r="D272" s="2">
        <f>'PR-RAS'!E276</f>
        <v>7032.18</v>
      </c>
      <c r="E272" s="2">
        <v>0</v>
      </c>
      <c r="F272" s="2">
        <v>0</v>
      </c>
      <c r="G272" s="3">
        <f t="shared" si="0"/>
        <v>14822.17698</v>
      </c>
      <c r="H272" s="3">
        <f t="shared" si="1"/>
        <v>0.19999999999708962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3000</v>
      </c>
      <c r="D274" s="2">
        <f>'PR-RAS'!E278</f>
        <v>812.5</v>
      </c>
      <c r="E274" s="2">
        <v>0</v>
      </c>
      <c r="F274" s="2">
        <v>0</v>
      </c>
      <c r="G274" s="3">
        <f t="shared" si="0"/>
        <v>1262.625</v>
      </c>
      <c r="H274" s="3">
        <f t="shared" si="1"/>
        <v>0.5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3000</v>
      </c>
      <c r="D275" s="2">
        <f>'PR-RAS'!E279</f>
        <v>812.5</v>
      </c>
      <c r="E275" s="2">
        <v>0</v>
      </c>
      <c r="F275" s="2">
        <v>0</v>
      </c>
      <c r="G275" s="3">
        <f t="shared" ref="G275:G528" si="12">(B275/1000)*(C275*1+D275*2)</f>
        <v>1267.25</v>
      </c>
      <c r="H275" s="3">
        <f t="shared" ref="H275:H528" si="13">ABS(C275-ROUND(C275,0))+ABS(D275-ROUND(D275,0))</f>
        <v>0.5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40818.5</v>
      </c>
      <c r="E279" s="2">
        <v>0</v>
      </c>
      <c r="F279" s="2">
        <v>0</v>
      </c>
      <c r="G279" s="3">
        <f t="shared" si="12"/>
        <v>22695.086000000003</v>
      </c>
      <c r="H279" s="3">
        <f t="shared" si="13"/>
        <v>0.5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40818.5</v>
      </c>
      <c r="E280" s="2">
        <v>0</v>
      </c>
      <c r="F280" s="2">
        <v>0</v>
      </c>
      <c r="G280" s="3">
        <f t="shared" si="12"/>
        <v>22776.723000000002</v>
      </c>
      <c r="H280" s="3">
        <f t="shared" si="13"/>
        <v>0.5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596948.01</v>
      </c>
      <c r="D295" s="2">
        <f>'PR-RAS'!E299</f>
        <v>637909.29</v>
      </c>
      <c r="E295" s="2">
        <v>0</v>
      </c>
      <c r="F295" s="2">
        <v>0</v>
      </c>
      <c r="G295" s="3">
        <f t="shared" si="12"/>
        <v>550593.37745999999</v>
      </c>
      <c r="H295" s="3">
        <f t="shared" si="13"/>
        <v>0.30000000004656613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279482.45000000007</v>
      </c>
      <c r="D296" s="2">
        <f>'PR-RAS'!E300</f>
        <v>28797.010000000009</v>
      </c>
      <c r="E296" s="2">
        <v>0</v>
      </c>
      <c r="F296" s="2">
        <v>0</v>
      </c>
      <c r="G296" s="3">
        <f t="shared" si="12"/>
        <v>99437.558650000021</v>
      </c>
      <c r="H296" s="3">
        <f t="shared" si="13"/>
        <v>0.46000000007916242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649770.04</v>
      </c>
      <c r="D298" s="2">
        <f>'PR-RAS'!E302</f>
        <v>722959.24</v>
      </c>
      <c r="E298" s="2">
        <v>0</v>
      </c>
      <c r="F298" s="2">
        <v>0</v>
      </c>
      <c r="G298" s="3">
        <f t="shared" si="12"/>
        <v>622419.49043999997</v>
      </c>
      <c r="H298" s="3">
        <f t="shared" si="13"/>
        <v>0.28000000002793968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53198.41</v>
      </c>
      <c r="D300" s="2">
        <f>'PR-RAS'!E304</f>
        <v>11551.73</v>
      </c>
      <c r="E300" s="2">
        <v>0</v>
      </c>
      <c r="F300" s="2">
        <v>0</v>
      </c>
      <c r="G300" s="3">
        <f t="shared" si="12"/>
        <v>22814.259129999999</v>
      </c>
      <c r="H300" s="3">
        <f t="shared" si="13"/>
        <v>0.68000000000392902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21095.67</v>
      </c>
      <c r="D303" s="2">
        <f>'PR-RAS'!E308</f>
        <v>13589.38</v>
      </c>
      <c r="E303" s="2">
        <v>0</v>
      </c>
      <c r="F303" s="2">
        <v>0</v>
      </c>
      <c r="G303" s="3">
        <f t="shared" si="12"/>
        <v>14578.877859999997</v>
      </c>
      <c r="H303" s="3">
        <f t="shared" si="13"/>
        <v>0.71000000000094587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21095.67</v>
      </c>
      <c r="D304" s="2">
        <f>'PR-RAS'!E309</f>
        <v>9389.3799999999992</v>
      </c>
      <c r="E304" s="2">
        <v>0</v>
      </c>
      <c r="F304" s="2">
        <v>0</v>
      </c>
      <c r="G304" s="3">
        <f t="shared" si="12"/>
        <v>12081.952289999997</v>
      </c>
      <c r="H304" s="3">
        <f t="shared" si="13"/>
        <v>0.71000000000094587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21095.67</v>
      </c>
      <c r="D305" s="2">
        <f>'PR-RAS'!E310</f>
        <v>9389.3799999999992</v>
      </c>
      <c r="E305" s="2">
        <v>0</v>
      </c>
      <c r="F305" s="2">
        <v>0</v>
      </c>
      <c r="G305" s="3">
        <f t="shared" si="12"/>
        <v>12121.826719999997</v>
      </c>
      <c r="H305" s="3">
        <f t="shared" si="13"/>
        <v>0.71000000000094587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21095.67</v>
      </c>
      <c r="D306" s="2">
        <f>'PR-RAS'!E311</f>
        <v>9389.3799999999992</v>
      </c>
      <c r="E306" s="2">
        <v>0</v>
      </c>
      <c r="F306" s="2">
        <v>0</v>
      </c>
      <c r="G306" s="3">
        <f t="shared" si="12"/>
        <v>12161.701149999997</v>
      </c>
      <c r="H306" s="3">
        <f t="shared" si="13"/>
        <v>0.71000000000094587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4200</v>
      </c>
      <c r="E316" s="2">
        <v>0</v>
      </c>
      <c r="F316" s="2">
        <v>0</v>
      </c>
      <c r="G316" s="3">
        <f t="shared" si="12"/>
        <v>2646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4200</v>
      </c>
      <c r="E317" s="2">
        <v>0</v>
      </c>
      <c r="F317" s="2">
        <v>0</v>
      </c>
      <c r="G317" s="3">
        <f t="shared" si="12"/>
        <v>2654.4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4200</v>
      </c>
      <c r="E318" s="2">
        <v>0</v>
      </c>
      <c r="F318" s="2">
        <v>0</v>
      </c>
      <c r="G318" s="3">
        <f t="shared" si="12"/>
        <v>2662.8</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207220.19999999998</v>
      </c>
      <c r="D355" s="2">
        <f>'PR-RAS'!E360</f>
        <v>104721.8</v>
      </c>
      <c r="E355" s="2">
        <v>0</v>
      </c>
      <c r="F355" s="2">
        <v>0</v>
      </c>
      <c r="G355" s="3">
        <f t="shared" si="12"/>
        <v>147498.9852</v>
      </c>
      <c r="H355" s="3">
        <f t="shared" si="13"/>
        <v>0.39999999997962732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26316.27</v>
      </c>
      <c r="D356" s="2">
        <f>'PR-RAS'!E361</f>
        <v>8931.42</v>
      </c>
      <c r="E356" s="2">
        <v>0</v>
      </c>
      <c r="F356" s="2">
        <v>0</v>
      </c>
      <c r="G356" s="3">
        <f t="shared" si="12"/>
        <v>15683.584049999999</v>
      </c>
      <c r="H356" s="3">
        <f t="shared" si="13"/>
        <v>0.69000000000050932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26316.27</v>
      </c>
      <c r="D361" s="2">
        <f>'PR-RAS'!E366</f>
        <v>8931.42</v>
      </c>
      <c r="E361" s="2">
        <v>0</v>
      </c>
      <c r="F361" s="2">
        <v>0</v>
      </c>
      <c r="G361" s="3">
        <f t="shared" si="12"/>
        <v>15904.479599999999</v>
      </c>
      <c r="H361" s="3">
        <f t="shared" si="13"/>
        <v>0.69000000000050932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174.87</v>
      </c>
      <c r="D364" s="2">
        <f>'PR-RAS'!E369</f>
        <v>483.34</v>
      </c>
      <c r="E364" s="2">
        <v>0</v>
      </c>
      <c r="F364" s="2">
        <v>0</v>
      </c>
      <c r="G364" s="3">
        <f t="shared" si="12"/>
        <v>414.38264999999996</v>
      </c>
      <c r="H364" s="3">
        <f t="shared" si="13"/>
        <v>0.46999999999997044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26141.4</v>
      </c>
      <c r="D367" s="2">
        <f>'PR-RAS'!E372</f>
        <v>8448.08</v>
      </c>
      <c r="E367" s="2">
        <v>0</v>
      </c>
      <c r="F367" s="2">
        <v>0</v>
      </c>
      <c r="G367" s="3">
        <f t="shared" si="12"/>
        <v>15751.746959999999</v>
      </c>
      <c r="H367" s="3">
        <f t="shared" si="13"/>
        <v>0.48000000000138243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180903.93</v>
      </c>
      <c r="D368" s="2">
        <f>'PR-RAS'!E373</f>
        <v>95790.38</v>
      </c>
      <c r="E368" s="2">
        <v>0</v>
      </c>
      <c r="F368" s="2">
        <v>0</v>
      </c>
      <c r="G368" s="3">
        <f t="shared" si="12"/>
        <v>136701.88123</v>
      </c>
      <c r="H368" s="3">
        <f t="shared" si="13"/>
        <v>0.45000000001164153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125593.87</v>
      </c>
      <c r="D369" s="2">
        <f>'PR-RAS'!E374</f>
        <v>81797.88</v>
      </c>
      <c r="E369" s="2">
        <v>0</v>
      </c>
      <c r="F369" s="2">
        <v>0</v>
      </c>
      <c r="G369" s="3">
        <f t="shared" si="12"/>
        <v>106421.78384</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14693.53</v>
      </c>
      <c r="D371" s="2">
        <f>'PR-RAS'!E376</f>
        <v>12116.75</v>
      </c>
      <c r="E371" s="2">
        <v>0</v>
      </c>
      <c r="F371" s="2">
        <v>0</v>
      </c>
      <c r="G371" s="3">
        <f t="shared" si="12"/>
        <v>14403.001099999999</v>
      </c>
      <c r="H371" s="3">
        <f t="shared" si="13"/>
        <v>0.71999999999934516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110900.34</v>
      </c>
      <c r="D373" s="2">
        <f>'PR-RAS'!E378</f>
        <v>69681.13</v>
      </c>
      <c r="E373" s="2">
        <v>0</v>
      </c>
      <c r="F373" s="2">
        <v>0</v>
      </c>
      <c r="G373" s="3">
        <f t="shared" si="12"/>
        <v>93097.6872</v>
      </c>
      <c r="H373" s="3">
        <f t="shared" si="13"/>
        <v>0.47000000000116415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55310.06</v>
      </c>
      <c r="D374" s="2">
        <f>'PR-RAS'!E379</f>
        <v>13992.5</v>
      </c>
      <c r="E374" s="2">
        <v>0</v>
      </c>
      <c r="F374" s="2">
        <v>0</v>
      </c>
      <c r="G374" s="3">
        <f t="shared" si="12"/>
        <v>31069.057379999998</v>
      </c>
      <c r="H374" s="3">
        <f t="shared" si="13"/>
        <v>0.55999999999767169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33388.75</v>
      </c>
      <c r="D377" s="2">
        <f>'PR-RAS'!E382</f>
        <v>0</v>
      </c>
      <c r="E377" s="2">
        <v>0</v>
      </c>
      <c r="F377" s="2">
        <v>0</v>
      </c>
      <c r="G377" s="3">
        <f t="shared" si="12"/>
        <v>12554.17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21921.31</v>
      </c>
      <c r="D381" s="2">
        <f>'PR-RAS'!E386</f>
        <v>13992.5</v>
      </c>
      <c r="E381" s="2">
        <v>0</v>
      </c>
      <c r="F381" s="2">
        <v>0</v>
      </c>
      <c r="G381" s="3">
        <f t="shared" si="12"/>
        <v>18964.397799999999</v>
      </c>
      <c r="H381" s="3">
        <f t="shared" si="13"/>
        <v>0.81000000000130967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186124.52999999997</v>
      </c>
      <c r="D413" s="2">
        <f>'PR-RAS'!E418</f>
        <v>91132.42</v>
      </c>
      <c r="E413" s="2">
        <v>0</v>
      </c>
      <c r="F413" s="2">
        <v>0</v>
      </c>
      <c r="G413" s="3">
        <f t="shared" si="12"/>
        <v>151776.42043999999</v>
      </c>
      <c r="H413" s="3">
        <f t="shared" si="13"/>
        <v>0.89000000002852175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618495.89</v>
      </c>
      <c r="D415" s="2">
        <f>'PR-RAS'!E420</f>
        <v>597825.09</v>
      </c>
      <c r="E415" s="2">
        <v>0</v>
      </c>
      <c r="F415" s="2">
        <v>0</v>
      </c>
      <c r="G415" s="3">
        <f t="shared" si="12"/>
        <v>751056.47297999985</v>
      </c>
      <c r="H415" s="3">
        <f t="shared" si="13"/>
        <v>0.19999999995343387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23781.25</v>
      </c>
      <c r="D416" s="2">
        <f>'PR-RAS'!E421</f>
        <v>6928.31</v>
      </c>
      <c r="E416" s="2">
        <v>0</v>
      </c>
      <c r="F416" s="2">
        <v>0</v>
      </c>
      <c r="G416" s="3">
        <f t="shared" si="12"/>
        <v>15619.716050000001</v>
      </c>
      <c r="H416" s="3">
        <f t="shared" si="13"/>
        <v>0.56000000000040018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897526.13000000012</v>
      </c>
      <c r="D417" s="2">
        <f>'PR-RAS'!E422</f>
        <v>680295.68</v>
      </c>
      <c r="E417" s="2">
        <v>0</v>
      </c>
      <c r="F417" s="2">
        <v>0</v>
      </c>
      <c r="G417" s="3">
        <f t="shared" si="12"/>
        <v>939376.87583999999</v>
      </c>
      <c r="H417" s="3">
        <f t="shared" si="13"/>
        <v>0.45000000006984919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804168.21</v>
      </c>
      <c r="D418" s="2">
        <f>'PR-RAS'!E423</f>
        <v>742631.09000000008</v>
      </c>
      <c r="E418" s="2">
        <v>0</v>
      </c>
      <c r="F418" s="2">
        <v>0</v>
      </c>
      <c r="G418" s="3">
        <f t="shared" si="12"/>
        <v>954692.47262999997</v>
      </c>
      <c r="H418" s="3">
        <f t="shared" si="13"/>
        <v>0.30000000004656613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93357.920000000158</v>
      </c>
      <c r="D419" s="2">
        <f>'PR-RAS'!E424</f>
        <v>0</v>
      </c>
      <c r="E419" s="2">
        <v>0</v>
      </c>
      <c r="F419" s="2">
        <v>0</v>
      </c>
      <c r="G419" s="3">
        <f t="shared" si="12"/>
        <v>39023.610560000066</v>
      </c>
      <c r="H419" s="3">
        <f t="shared" si="13"/>
        <v>7.9999999841675162E-2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62335.410000000033</v>
      </c>
      <c r="E420" s="2">
        <v>0</v>
      </c>
      <c r="F420" s="2">
        <v>0</v>
      </c>
      <c r="G420" s="3">
        <f t="shared" si="12"/>
        <v>52237.073580000026</v>
      </c>
      <c r="H420" s="3">
        <f t="shared" si="13"/>
        <v>0.41000000003259629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31274.150000000023</v>
      </c>
      <c r="D421" s="2">
        <f>'PR-RAS'!E426</f>
        <v>125134.15000000002</v>
      </c>
      <c r="E421" s="2">
        <v>0</v>
      </c>
      <c r="F421" s="2">
        <v>0</v>
      </c>
      <c r="G421" s="3">
        <f t="shared" si="12"/>
        <v>118247.82900000003</v>
      </c>
      <c r="H421" s="3">
        <f t="shared" si="13"/>
        <v>0.30000000004656613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76979.66</v>
      </c>
      <c r="D423" s="2">
        <f>'PR-RAS'!E428</f>
        <v>18480.04</v>
      </c>
      <c r="E423" s="2">
        <v>0</v>
      </c>
      <c r="F423" s="2">
        <v>0</v>
      </c>
      <c r="G423" s="3">
        <f t="shared" si="12"/>
        <v>48082.57028</v>
      </c>
      <c r="H423" s="3">
        <f t="shared" si="13"/>
        <v>0.37999999999738066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31603.97</v>
      </c>
      <c r="D635" s="2">
        <f>'PR-RAS'!E641</f>
        <v>31603.97</v>
      </c>
      <c r="E635" s="2">
        <v>0</v>
      </c>
      <c r="F635" s="2">
        <v>0</v>
      </c>
      <c r="G635" s="3">
        <f t="shared" si="14"/>
        <v>60110.750940000005</v>
      </c>
      <c r="H635" s="3">
        <f t="shared" si="15"/>
        <v>5.9999999997671694E-2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897526.13000000012</v>
      </c>
      <c r="D637" s="2">
        <f>'PR-RAS'!E643</f>
        <v>680295.68</v>
      </c>
      <c r="E637" s="2">
        <v>0</v>
      </c>
      <c r="F637" s="2">
        <v>0</v>
      </c>
      <c r="G637" s="3">
        <f t="shared" si="14"/>
        <v>1436162.7236400002</v>
      </c>
      <c r="H637" s="3">
        <f t="shared" si="15"/>
        <v>0.45000000006984919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804168.21</v>
      </c>
      <c r="D638" s="2">
        <f>'PR-RAS'!E644</f>
        <v>742631.09000000008</v>
      </c>
      <c r="E638" s="2">
        <v>0</v>
      </c>
      <c r="F638" s="2">
        <v>0</v>
      </c>
      <c r="G638" s="3">
        <f t="shared" si="14"/>
        <v>1458367.1584300001</v>
      </c>
      <c r="H638" s="3">
        <f t="shared" si="15"/>
        <v>0.30000000004656613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93357.920000000158</v>
      </c>
      <c r="D639" s="2">
        <f>'PR-RAS'!E645</f>
        <v>0</v>
      </c>
      <c r="E639" s="2">
        <v>0</v>
      </c>
      <c r="F639" s="2">
        <v>0</v>
      </c>
      <c r="G639" s="3">
        <f t="shared" si="14"/>
        <v>59562.352960000106</v>
      </c>
      <c r="H639" s="3">
        <f t="shared" si="15"/>
        <v>7.9999999841675162E-2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62335.410000000033</v>
      </c>
      <c r="E640" s="2">
        <v>0</v>
      </c>
      <c r="F640" s="2">
        <v>0</v>
      </c>
      <c r="G640" s="3">
        <f t="shared" si="14"/>
        <v>79664.653980000046</v>
      </c>
      <c r="H640" s="3">
        <f t="shared" si="15"/>
        <v>0.41000000003259629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62878.120000000024</v>
      </c>
      <c r="D641" s="2">
        <f>'PR-RAS'!E647</f>
        <v>156738.12000000002</v>
      </c>
      <c r="E641" s="2">
        <v>0</v>
      </c>
      <c r="F641" s="2">
        <v>0</v>
      </c>
      <c r="G641" s="3">
        <f t="shared" si="14"/>
        <v>240866.79040000006</v>
      </c>
      <c r="H641" s="3">
        <f t="shared" si="15"/>
        <v>0.24000000004889444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156236.04000000018</v>
      </c>
      <c r="D643" s="2">
        <f>'PR-RAS'!E649</f>
        <v>94402.709999999992</v>
      </c>
      <c r="E643" s="2">
        <v>0</v>
      </c>
      <c r="F643" s="2">
        <v>0</v>
      </c>
      <c r="G643" s="3">
        <f t="shared" si="14"/>
        <v>221516.61732000014</v>
      </c>
      <c r="H643" s="3">
        <f t="shared" si="15"/>
        <v>0.33000000019092113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72843.88</v>
      </c>
      <c r="D645" s="2">
        <f>'PR-RAS'!E651</f>
        <v>57371.64</v>
      </c>
      <c r="E645" s="2">
        <v>0</v>
      </c>
      <c r="F645" s="2">
        <v>0</v>
      </c>
      <c r="G645" s="3">
        <f t="shared" si="14"/>
        <v>120806.13104000001</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15369.2</v>
      </c>
      <c r="D646" s="2">
        <f>'PR-RAS'!E653</f>
        <v>86703.84</v>
      </c>
      <c r="E646" s="2">
        <v>0</v>
      </c>
      <c r="F646" s="2">
        <v>0</v>
      </c>
      <c r="G646" s="3">
        <f t="shared" si="14"/>
        <v>121761.08760000001</v>
      </c>
      <c r="H646" s="3">
        <f t="shared" si="15"/>
        <v>0.36000000000422006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924417.69</v>
      </c>
      <c r="D647" s="2">
        <f>'PR-RAS'!E654</f>
        <v>746577.28</v>
      </c>
      <c r="E647" s="2">
        <v>0</v>
      </c>
      <c r="F647" s="2">
        <v>0</v>
      </c>
      <c r="G647" s="3">
        <f t="shared" si="14"/>
        <v>1561751.6735</v>
      </c>
      <c r="H647" s="3">
        <f t="shared" si="15"/>
        <v>0.59000000008381903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853083.05</v>
      </c>
      <c r="D648" s="2">
        <f>'PR-RAS'!E655</f>
        <v>807813.88</v>
      </c>
      <c r="E648" s="2">
        <v>0</v>
      </c>
      <c r="F648" s="2">
        <v>0</v>
      </c>
      <c r="G648" s="3">
        <f t="shared" si="14"/>
        <v>1597255.8940700002</v>
      </c>
      <c r="H648" s="3">
        <f t="shared" si="15"/>
        <v>0.17000000004190952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86703.839999999851</v>
      </c>
      <c r="D649" s="2">
        <f>'PR-RAS'!E656</f>
        <v>25467.239999999991</v>
      </c>
      <c r="E649" s="2">
        <v>0</v>
      </c>
      <c r="F649" s="2">
        <v>0</v>
      </c>
      <c r="G649" s="3">
        <f t="shared" si="14"/>
        <v>89189.631359999898</v>
      </c>
      <c r="H649" s="3">
        <f t="shared" si="15"/>
        <v>0.40000000013969839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12</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12</v>
      </c>
      <c r="E652" s="2">
        <v>0</v>
      </c>
      <c r="F652" s="2">
        <v>0</v>
      </c>
      <c r="G652" s="3">
        <f t="shared" si="14"/>
        <v>23.436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98.45</v>
      </c>
      <c r="D655" s="2">
        <f>'PR-RAS'!E662</f>
        <v>194.87</v>
      </c>
      <c r="E655" s="2">
        <v>0</v>
      </c>
      <c r="F655" s="2">
        <v>0</v>
      </c>
      <c r="G655" s="3">
        <f t="shared" si="14"/>
        <v>319.27626000000004</v>
      </c>
      <c r="H655" s="3">
        <f t="shared" si="15"/>
        <v>0.57999999999999829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21738.94</v>
      </c>
      <c r="D657" s="2">
        <f>'PR-RAS'!E664</f>
        <v>12841.59</v>
      </c>
      <c r="E657" s="2">
        <v>0</v>
      </c>
      <c r="F657" s="2">
        <v>0</v>
      </c>
      <c r="G657" s="3">
        <f t="shared" si="16"/>
        <v>31108.91072</v>
      </c>
      <c r="H657" s="3">
        <f t="shared" si="17"/>
        <v>0.47000000000116415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274738.39</v>
      </c>
      <c r="D662" s="2">
        <f>'PR-RAS'!E669</f>
        <v>333924.31</v>
      </c>
      <c r="E662" s="2">
        <v>0</v>
      </c>
      <c r="F662" s="2">
        <v>0</v>
      </c>
      <c r="G662" s="3">
        <f t="shared" si="14"/>
        <v>623050.01361000002</v>
      </c>
      <c r="H662" s="3">
        <f t="shared" si="15"/>
        <v>0.70000000001164153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1250</v>
      </c>
      <c r="D663" s="2">
        <f>'PR-RAS'!E670</f>
        <v>955.52</v>
      </c>
      <c r="E663" s="2">
        <v>0</v>
      </c>
      <c r="F663" s="2">
        <v>0</v>
      </c>
      <c r="G663" s="3">
        <f t="shared" si="14"/>
        <v>2092.6084799999999</v>
      </c>
      <c r="H663" s="3">
        <f t="shared" si="15"/>
        <v>0.48000000000001819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97869.34</v>
      </c>
      <c r="D666" s="2">
        <f>'PR-RAS'!E673</f>
        <v>52536.01</v>
      </c>
      <c r="E666" s="2">
        <v>0</v>
      </c>
      <c r="F666" s="2">
        <v>0</v>
      </c>
      <c r="G666" s="3">
        <f t="shared" si="14"/>
        <v>134956.00440000001</v>
      </c>
      <c r="H666" s="3">
        <f t="shared" si="15"/>
        <v>0.34999999999854481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113000</v>
      </c>
      <c r="D667" s="2">
        <f>'PR-RAS'!E674</f>
        <v>19000</v>
      </c>
      <c r="E667" s="2">
        <v>0</v>
      </c>
      <c r="F667" s="2">
        <v>0</v>
      </c>
      <c r="G667" s="3">
        <f t="shared" si="14"/>
        <v>100566</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8192.2800000000007</v>
      </c>
      <c r="D670" s="2">
        <f>'PR-RAS'!E677</f>
        <v>6900.3</v>
      </c>
      <c r="E670" s="2">
        <v>0</v>
      </c>
      <c r="F670" s="2">
        <v>0</v>
      </c>
      <c r="G670" s="3">
        <f t="shared" si="14"/>
        <v>14713.236720000001</v>
      </c>
      <c r="H670" s="3">
        <f t="shared" si="15"/>
        <v>0.58000000000083674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122386.48</v>
      </c>
      <c r="D695" s="2">
        <f>'PR-RAS'!E702</f>
        <v>54662.879999999997</v>
      </c>
      <c r="E695" s="2">
        <v>0</v>
      </c>
      <c r="F695" s="2">
        <v>0</v>
      </c>
      <c r="G695" s="3">
        <f t="shared" si="14"/>
        <v>160808.29455999998</v>
      </c>
      <c r="H695" s="3">
        <f t="shared" si="15"/>
        <v>0.59999999999854481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17304.060000000001</v>
      </c>
      <c r="E704" s="2">
        <v>0</v>
      </c>
      <c r="F704" s="2">
        <v>0</v>
      </c>
      <c r="G704" s="3">
        <f t="shared" ref="G704:G707" si="20">(B704/1000)*(C704*1+D704*2)</f>
        <v>24329.50836</v>
      </c>
      <c r="H704" s="3">
        <f t="shared" ref="H704:H707" si="21">ABS(C704-ROUND(C704,0))+ABS(D704-ROUND(D704,0))</f>
        <v>6.0000000001309672E-2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2393.09</v>
      </c>
      <c r="D719" s="2">
        <f>'PR-RAS'!E726</f>
        <v>0</v>
      </c>
      <c r="E719" s="2">
        <v>0</v>
      </c>
      <c r="F719" s="2">
        <v>0</v>
      </c>
      <c r="G719" s="3">
        <f t="shared" si="14"/>
        <v>1718.2386200000001</v>
      </c>
      <c r="H719" s="3">
        <f t="shared" si="15"/>
        <v>9.0000000000145519E-2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138.02000000000001</v>
      </c>
      <c r="E726" s="2">
        <v>0</v>
      </c>
      <c r="F726" s="2">
        <v>0</v>
      </c>
      <c r="G726" s="3">
        <f t="shared" si="14"/>
        <v>200.12900000000002</v>
      </c>
      <c r="H726" s="3">
        <f t="shared" si="15"/>
        <v>2.0000000000010232E-2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1556.46</v>
      </c>
      <c r="D727" s="2">
        <f>'PR-RAS'!E734</f>
        <v>1855.9</v>
      </c>
      <c r="E727" s="2">
        <v>0</v>
      </c>
      <c r="F727" s="2">
        <v>0</v>
      </c>
      <c r="G727" s="3">
        <f t="shared" si="14"/>
        <v>3824.7567600000002</v>
      </c>
      <c r="H727" s="3">
        <f t="shared" si="15"/>
        <v>0.55999999999994543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13.82</v>
      </c>
      <c r="E729" s="2">
        <v>0</v>
      </c>
      <c r="F729" s="2">
        <v>0</v>
      </c>
      <c r="G729" s="3">
        <f t="shared" si="14"/>
        <v>20.121919999999999</v>
      </c>
      <c r="H729" s="3">
        <f t="shared" si="15"/>
        <v>0.17999999999999972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9453.83</v>
      </c>
      <c r="D730" s="2">
        <f>'PR-RAS'!E737</f>
        <v>7858.6</v>
      </c>
      <c r="E730" s="2">
        <v>0</v>
      </c>
      <c r="F730" s="2">
        <v>0</v>
      </c>
      <c r="G730" s="3">
        <f t="shared" si="14"/>
        <v>18349.68087</v>
      </c>
      <c r="H730" s="3">
        <f t="shared" si="15"/>
        <v>0.56999999999970896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1664.52</v>
      </c>
      <c r="D734" s="2">
        <f>'PR-RAS'!E741</f>
        <v>3025.34</v>
      </c>
      <c r="E734" s="2">
        <v>0</v>
      </c>
      <c r="F734" s="2">
        <v>0</v>
      </c>
      <c r="G734" s="3">
        <f t="shared" si="14"/>
        <v>5655.2416000000003</v>
      </c>
      <c r="H734" s="3">
        <f t="shared" si="15"/>
        <v>0.82000000000016371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445.74</v>
      </c>
      <c r="E735" s="2">
        <v>0</v>
      </c>
      <c r="F735" s="2">
        <v>0</v>
      </c>
      <c r="G735" s="3">
        <f t="shared" si="14"/>
        <v>654.34631999999999</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1261.93</v>
      </c>
      <c r="D737" s="2">
        <f>'PR-RAS'!E744</f>
        <v>1141.8599999999999</v>
      </c>
      <c r="E737" s="2">
        <v>0</v>
      </c>
      <c r="F737" s="2">
        <v>0</v>
      </c>
      <c r="G737" s="3">
        <f t="shared" si="28"/>
        <v>2609.5983999999999</v>
      </c>
      <c r="H737" s="3">
        <f t="shared" si="29"/>
        <v>0.21000000000003638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756.68</v>
      </c>
      <c r="D770" s="2">
        <f>'PR-RAS'!E777</f>
        <v>537.65</v>
      </c>
      <c r="E770" s="2">
        <v>0</v>
      </c>
      <c r="F770" s="2">
        <v>0</v>
      </c>
      <c r="G770" s="3">
        <f t="shared" si="14"/>
        <v>1408.7926199999999</v>
      </c>
      <c r="H770" s="3">
        <f t="shared" si="15"/>
        <v>0.67000000000007276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9145.5400000000009</v>
      </c>
      <c r="D778" s="2">
        <f>'PR-RAS'!E785</f>
        <v>0</v>
      </c>
      <c r="E778" s="2">
        <v>0</v>
      </c>
      <c r="F778" s="2">
        <v>0</v>
      </c>
      <c r="G778" s="3">
        <f t="shared" si="14"/>
        <v>7106.0845800000006</v>
      </c>
      <c r="H778" s="3">
        <f t="shared" si="15"/>
        <v>0.45999999999912689</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1298.17</v>
      </c>
      <c r="D837" s="2">
        <f>'PR-RAS'!E844</f>
        <v>1100</v>
      </c>
      <c r="E837" s="2">
        <v>0</v>
      </c>
      <c r="F837" s="2">
        <v>0</v>
      </c>
      <c r="G837" s="3">
        <f t="shared" ref="G837:G1010" si="34">(B837/1000)*(C837*1+D837*2)</f>
        <v>2924.47012</v>
      </c>
      <c r="H837" s="3">
        <f t="shared" ref="H837:H1095" si="35">ABS(C837-ROUND(C837,0))+ABS(D837-ROUND(D837,0))</f>
        <v>0.17000000000007276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1990.8</v>
      </c>
      <c r="D839" s="2">
        <f>'PR-RAS'!E846</f>
        <v>3000</v>
      </c>
      <c r="E839" s="2">
        <v>0</v>
      </c>
      <c r="F839" s="2">
        <v>0</v>
      </c>
      <c r="G839" s="3">
        <f t="shared" si="34"/>
        <v>6696.2903999999999</v>
      </c>
      <c r="H839" s="3">
        <f t="shared" si="35"/>
        <v>0.20000000000004547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2521.75</v>
      </c>
      <c r="D841" s="2">
        <f>'PR-RAS'!E848</f>
        <v>1592.68</v>
      </c>
      <c r="E841" s="2">
        <v>0</v>
      </c>
      <c r="F841" s="2">
        <v>0</v>
      </c>
      <c r="G841" s="3">
        <f t="shared" si="34"/>
        <v>4793.9724000000006</v>
      </c>
      <c r="H841" s="3">
        <f t="shared" si="35"/>
        <v>0.56999999999993634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91420.87</v>
      </c>
      <c r="D843" s="2">
        <f>'PR-RAS'!E850</f>
        <v>106331.29</v>
      </c>
      <c r="E843" s="2">
        <v>0</v>
      </c>
      <c r="F843" s="2">
        <v>0</v>
      </c>
      <c r="G843" s="3">
        <f t="shared" si="34"/>
        <v>256038.26489999995</v>
      </c>
      <c r="H843" s="3">
        <f t="shared" si="35"/>
        <v>0.41999999999825377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6417.48</v>
      </c>
      <c r="E844" s="2">
        <v>0</v>
      </c>
      <c r="F844" s="2">
        <v>0</v>
      </c>
      <c r="G844" s="3">
        <f t="shared" si="34"/>
        <v>10819.871279999999</v>
      </c>
      <c r="H844" s="3">
        <f t="shared" si="35"/>
        <v>0.47999999999956344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2278.2199999999998</v>
      </c>
      <c r="D848" s="2">
        <f>'PR-RAS'!E855</f>
        <v>1638.22</v>
      </c>
      <c r="E848" s="2">
        <v>0</v>
      </c>
      <c r="F848" s="2">
        <v>0</v>
      </c>
      <c r="G848" s="3">
        <f t="shared" si="34"/>
        <v>4704.79702</v>
      </c>
      <c r="H848" s="3">
        <f t="shared" si="35"/>
        <v>0.4399999999998272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2726974.2300000004</v>
      </c>
      <c r="D1011" s="7">
        <f>BILANCA!E6</f>
        <v>2567267.4700000007</v>
      </c>
      <c r="E1011" s="7">
        <v>0</v>
      </c>
      <c r="F1011" s="7">
        <v>0</v>
      </c>
      <c r="G1011" s="8">
        <f t="shared" ref="G1011:G1306" si="38">B1011/1000*C1011+B1011/500*D1011</f>
        <v>7861.5091700000021</v>
      </c>
      <c r="H1011" s="8">
        <f t="shared" si="35"/>
        <v>0.70000000111758709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2485492.6900000004</v>
      </c>
      <c r="D1012" s="2">
        <f>BILANCA!E7</f>
        <v>2463760.2900000005</v>
      </c>
      <c r="E1012" s="2">
        <v>0</v>
      </c>
      <c r="F1012" s="2">
        <v>0</v>
      </c>
      <c r="G1012" s="3">
        <f t="shared" si="38"/>
        <v>14826.026540000003</v>
      </c>
      <c r="H1012" s="3">
        <f t="shared" si="35"/>
        <v>0.60000000009313226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199737.44</v>
      </c>
      <c r="D1013" s="2">
        <f>BILANCA!E8</f>
        <v>207760.78000000003</v>
      </c>
      <c r="E1013" s="2">
        <v>0</v>
      </c>
      <c r="F1013" s="2">
        <v>0</v>
      </c>
      <c r="G1013" s="3">
        <f t="shared" si="38"/>
        <v>1845.777</v>
      </c>
      <c r="H1013" s="3">
        <f t="shared" si="35"/>
        <v>0.65999999997438863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18119.89</v>
      </c>
      <c r="D1014" s="2">
        <f>BILANCA!E9</f>
        <v>25659.89</v>
      </c>
      <c r="E1014" s="2">
        <v>0</v>
      </c>
      <c r="F1014" s="2">
        <v>0</v>
      </c>
      <c r="G1014" s="3">
        <f t="shared" si="38"/>
        <v>277.75868000000003</v>
      </c>
      <c r="H1014" s="3">
        <f t="shared" si="35"/>
        <v>0.22000000000116415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181617.55</v>
      </c>
      <c r="D1015" s="2">
        <f>BILANCA!E10</f>
        <v>182100.89</v>
      </c>
      <c r="E1015" s="2">
        <v>0</v>
      </c>
      <c r="F1015" s="2">
        <v>0</v>
      </c>
      <c r="G1015" s="3">
        <f t="shared" si="38"/>
        <v>2729.0966500000004</v>
      </c>
      <c r="H1015" s="3">
        <f t="shared" si="35"/>
        <v>0.55999999999767169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2055932.5600000003</v>
      </c>
      <c r="D1017" s="2">
        <f>BILANCA!E12</f>
        <v>1980385.7000000004</v>
      </c>
      <c r="E1017" s="2">
        <v>0</v>
      </c>
      <c r="F1017" s="2">
        <v>0</v>
      </c>
      <c r="G1017" s="3">
        <f t="shared" si="38"/>
        <v>42116.927720000007</v>
      </c>
      <c r="H1017" s="3">
        <f t="shared" si="35"/>
        <v>0.73999999929219484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1909551.2100000002</v>
      </c>
      <c r="D1018" s="2">
        <f>BILANCA!E13</f>
        <v>1869864.3800000004</v>
      </c>
      <c r="E1018" s="2">
        <v>0</v>
      </c>
      <c r="F1018" s="2">
        <v>0</v>
      </c>
      <c r="G1018" s="3">
        <f t="shared" si="38"/>
        <v>45194.239760000011</v>
      </c>
      <c r="H1018" s="3">
        <f t="shared" si="35"/>
        <v>0.59000000054948032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1759.36</v>
      </c>
      <c r="E1019" s="2">
        <v>0</v>
      </c>
      <c r="F1019" s="2">
        <v>0</v>
      </c>
      <c r="G1019" s="3">
        <f t="shared" si="38"/>
        <v>31.668479999999995</v>
      </c>
      <c r="H1019" s="3">
        <f t="shared" si="35"/>
        <v>0.35999999999989996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1012508.22</v>
      </c>
      <c r="D1020" s="2">
        <f>BILANCA!E15</f>
        <v>1056213.06</v>
      </c>
      <c r="E1020" s="2">
        <v>0</v>
      </c>
      <c r="F1020" s="2">
        <v>0</v>
      </c>
      <c r="G1020" s="3">
        <f t="shared" si="38"/>
        <v>31249.343400000002</v>
      </c>
      <c r="H1020" s="3">
        <f t="shared" si="35"/>
        <v>0.28000000002793968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971882.92</v>
      </c>
      <c r="D1021" s="2">
        <f>BILANCA!E16</f>
        <v>971882.92</v>
      </c>
      <c r="E1021" s="2">
        <v>0</v>
      </c>
      <c r="F1021" s="2">
        <v>0</v>
      </c>
      <c r="G1021" s="3">
        <f t="shared" si="38"/>
        <v>32072.13636</v>
      </c>
      <c r="H1021" s="3">
        <f t="shared" si="35"/>
        <v>0.15999999991618097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1117426.6399999999</v>
      </c>
      <c r="D1022" s="2">
        <f>BILANCA!E17</f>
        <v>1117426.6399999999</v>
      </c>
      <c r="E1022" s="2">
        <v>0</v>
      </c>
      <c r="F1022" s="2">
        <v>0</v>
      </c>
      <c r="G1022" s="3">
        <f t="shared" si="38"/>
        <v>40227.359039999996</v>
      </c>
      <c r="H1022" s="3">
        <f t="shared" si="35"/>
        <v>0.72000000020489097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1192266.57</v>
      </c>
      <c r="D1023" s="2">
        <f>BILANCA!E18</f>
        <v>1277417.6000000001</v>
      </c>
      <c r="E1023" s="2">
        <v>0</v>
      </c>
      <c r="F1023" s="2">
        <v>0</v>
      </c>
      <c r="G1023" s="3">
        <f t="shared" si="38"/>
        <v>48712.323010000007</v>
      </c>
      <c r="H1023" s="3">
        <f t="shared" si="35"/>
        <v>0.82999999984167516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129466.25</v>
      </c>
      <c r="D1024" s="2">
        <f>BILANCA!E19</f>
        <v>97586.24000000002</v>
      </c>
      <c r="E1024" s="2">
        <v>0</v>
      </c>
      <c r="F1024" s="2">
        <v>0</v>
      </c>
      <c r="G1024" s="3">
        <f t="shared" si="38"/>
        <v>4544.9422200000008</v>
      </c>
      <c r="H1024" s="3">
        <f t="shared" si="35"/>
        <v>0.4900000000197906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13788.63</v>
      </c>
      <c r="D1025" s="2">
        <f>BILANCA!E20</f>
        <v>13788.63</v>
      </c>
      <c r="E1025" s="2">
        <v>0</v>
      </c>
      <c r="F1025" s="2">
        <v>0</v>
      </c>
      <c r="G1025" s="3">
        <f t="shared" si="38"/>
        <v>620.48834999999997</v>
      </c>
      <c r="H1025" s="3">
        <f t="shared" si="35"/>
        <v>0.74000000000160071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7399.3</v>
      </c>
      <c r="D1026" s="2">
        <f>BILANCA!E21</f>
        <v>7399.3</v>
      </c>
      <c r="E1026" s="2">
        <v>0</v>
      </c>
      <c r="F1026" s="2">
        <v>0</v>
      </c>
      <c r="G1026" s="3">
        <f t="shared" si="38"/>
        <v>355.16640000000001</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97755.83</v>
      </c>
      <c r="D1027" s="2">
        <f>BILANCA!E22</f>
        <v>97755.83</v>
      </c>
      <c r="E1027" s="2">
        <v>0</v>
      </c>
      <c r="F1027" s="2">
        <v>0</v>
      </c>
      <c r="G1027" s="3">
        <f t="shared" si="38"/>
        <v>4985.5473300000003</v>
      </c>
      <c r="H1027" s="3">
        <f t="shared" si="3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1896.28</v>
      </c>
      <c r="D1029" s="2">
        <f>BILANCA!E24</f>
        <v>1896.28</v>
      </c>
      <c r="E1029" s="2">
        <v>0</v>
      </c>
      <c r="F1029" s="2">
        <v>0</v>
      </c>
      <c r="G1029" s="3">
        <f t="shared" si="38"/>
        <v>108.08796</v>
      </c>
      <c r="H1029" s="3">
        <f t="shared" si="35"/>
        <v>0.55999999999994543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199895.6</v>
      </c>
      <c r="D1031" s="2">
        <f>BILANCA!E26</f>
        <v>214638.1</v>
      </c>
      <c r="E1031" s="2">
        <v>0</v>
      </c>
      <c r="F1031" s="2">
        <v>0</v>
      </c>
      <c r="G1031" s="3">
        <f t="shared" si="38"/>
        <v>13212.607800000002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191269.39</v>
      </c>
      <c r="D1033" s="2">
        <f>BILANCA!E28</f>
        <v>237891.9</v>
      </c>
      <c r="E1033" s="2">
        <v>0</v>
      </c>
      <c r="F1033" s="2">
        <v>0</v>
      </c>
      <c r="G1033" s="3">
        <f t="shared" si="38"/>
        <v>15342.22337</v>
      </c>
      <c r="H1033" s="3">
        <f t="shared" si="35"/>
        <v>0.4900000000197906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16915.099999999999</v>
      </c>
      <c r="D1034" s="2">
        <f>BILANCA!E29</f>
        <v>12935.080000000002</v>
      </c>
      <c r="E1034" s="2">
        <v>0</v>
      </c>
      <c r="F1034" s="2">
        <v>0</v>
      </c>
      <c r="G1034" s="3">
        <f t="shared" si="38"/>
        <v>1026.8462400000001</v>
      </c>
      <c r="H1034" s="3">
        <f t="shared" si="35"/>
        <v>0.18000000000029104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31840.2</v>
      </c>
      <c r="D1035" s="2">
        <f>BILANCA!E30</f>
        <v>31840.2</v>
      </c>
      <c r="E1035" s="2">
        <v>0</v>
      </c>
      <c r="F1035" s="2">
        <v>0</v>
      </c>
      <c r="G1035" s="3">
        <f t="shared" si="38"/>
        <v>2388.0150000000003</v>
      </c>
      <c r="H1035" s="3">
        <f t="shared" si="35"/>
        <v>0.40000000000145519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14925.1</v>
      </c>
      <c r="D1039" s="2">
        <f>BILANCA!E34</f>
        <v>18905.12</v>
      </c>
      <c r="E1039" s="2">
        <v>0</v>
      </c>
      <c r="F1039" s="2">
        <v>0</v>
      </c>
      <c r="G1039" s="3">
        <f t="shared" si="38"/>
        <v>1529.3248599999999</v>
      </c>
      <c r="H1039" s="3">
        <f t="shared" si="35"/>
        <v>0.21999999999934516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6090.69</v>
      </c>
      <c r="D1047" s="2">
        <f>BILANCA!E42</f>
        <v>6090.69</v>
      </c>
      <c r="E1047" s="2">
        <v>0</v>
      </c>
      <c r="F1047" s="2">
        <v>0</v>
      </c>
      <c r="G1047" s="3">
        <f t="shared" si="38"/>
        <v>676.06658999999991</v>
      </c>
      <c r="H1047" s="3">
        <f t="shared" si="35"/>
        <v>0.62000000000080036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6090.69</v>
      </c>
      <c r="D1049" s="2">
        <f>BILANCA!E44</f>
        <v>6090.69</v>
      </c>
      <c r="E1049" s="2">
        <v>0</v>
      </c>
      <c r="F1049" s="2">
        <v>0</v>
      </c>
      <c r="G1049" s="3">
        <f t="shared" si="38"/>
        <v>712.61072999999988</v>
      </c>
      <c r="H1049" s="3">
        <f t="shared" si="35"/>
        <v>0.62000000000080036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31171.69</v>
      </c>
      <c r="D1059" s="2">
        <f>BILANCA!E54</f>
        <v>31351</v>
      </c>
      <c r="E1059" s="2">
        <v>0</v>
      </c>
      <c r="F1059" s="2">
        <v>0</v>
      </c>
      <c r="G1059" s="3">
        <f t="shared" si="38"/>
        <v>4599.8108099999999</v>
      </c>
      <c r="H1059" s="3">
        <f t="shared" si="35"/>
        <v>0.31000000000130967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31171.69</v>
      </c>
      <c r="D1060" s="2">
        <f>BILANCA!E55</f>
        <v>31351</v>
      </c>
      <c r="E1060" s="2">
        <v>0</v>
      </c>
      <c r="F1060" s="2">
        <v>0</v>
      </c>
      <c r="G1060" s="3">
        <f t="shared" si="38"/>
        <v>4693.6845000000003</v>
      </c>
      <c r="H1060" s="3">
        <f t="shared" si="35"/>
        <v>0.31000000000130967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229822.69</v>
      </c>
      <c r="D1061" s="2">
        <f>BILANCA!E56</f>
        <v>275613.81</v>
      </c>
      <c r="E1061" s="2">
        <v>0</v>
      </c>
      <c r="F1061" s="2">
        <v>0</v>
      </c>
      <c r="G1061" s="3">
        <f t="shared" si="38"/>
        <v>39833.56581</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204110.65</v>
      </c>
      <c r="D1062" s="2">
        <f>BILANCA!E57</f>
        <v>249651.77</v>
      </c>
      <c r="E1062" s="2">
        <v>0</v>
      </c>
      <c r="F1062" s="2">
        <v>0</v>
      </c>
      <c r="G1062" s="3">
        <f t="shared" si="38"/>
        <v>36577.537879999996</v>
      </c>
      <c r="H1062" s="3">
        <f t="shared" si="35"/>
        <v>0.58000000001629815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250</v>
      </c>
      <c r="D1066" s="2">
        <f>BILANCA!E61</f>
        <v>500</v>
      </c>
      <c r="E1066" s="2">
        <v>0</v>
      </c>
      <c r="F1066" s="2">
        <v>0</v>
      </c>
      <c r="G1066" s="3">
        <f t="shared" si="38"/>
        <v>70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25462.04</v>
      </c>
      <c r="D1067" s="2">
        <f>BILANCA!E62</f>
        <v>25462.04</v>
      </c>
      <c r="E1067" s="2">
        <v>0</v>
      </c>
      <c r="F1067" s="2">
        <v>0</v>
      </c>
      <c r="G1067" s="3">
        <f t="shared" si="38"/>
        <v>4354.0088400000004</v>
      </c>
      <c r="H1067" s="3">
        <f t="shared" si="35"/>
        <v>8.000000000174623E-2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241481.54000000004</v>
      </c>
      <c r="D1074" s="2">
        <f>BILANCA!E69</f>
        <v>103507.18000000001</v>
      </c>
      <c r="E1074" s="2">
        <v>0</v>
      </c>
      <c r="F1074" s="2">
        <v>0</v>
      </c>
      <c r="G1074" s="3">
        <f t="shared" si="38"/>
        <v>28703.737600000004</v>
      </c>
      <c r="H1074" s="3">
        <f t="shared" si="35"/>
        <v>0.63999999997031409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86703.840000000011</v>
      </c>
      <c r="D1075" s="2">
        <f>BILANCA!E70</f>
        <v>25467.239999999998</v>
      </c>
      <c r="E1075" s="2">
        <v>0</v>
      </c>
      <c r="F1075" s="2">
        <v>0</v>
      </c>
      <c r="G1075" s="3">
        <f t="shared" si="38"/>
        <v>8946.4908000000014</v>
      </c>
      <c r="H1075" s="3">
        <f t="shared" si="35"/>
        <v>0.39999999998690328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86667.71</v>
      </c>
      <c r="D1076" s="2">
        <f>BILANCA!E71</f>
        <v>24902.07</v>
      </c>
      <c r="E1076" s="2">
        <v>0</v>
      </c>
      <c r="F1076" s="2">
        <v>0</v>
      </c>
      <c r="G1076" s="3">
        <f t="shared" si="38"/>
        <v>9007.1421000000009</v>
      </c>
      <c r="H1076" s="3">
        <f t="shared" si="35"/>
        <v>0.35999999999330612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86667.71</v>
      </c>
      <c r="D1078" s="2">
        <f>BILANCA!E73</f>
        <v>24902.07</v>
      </c>
      <c r="E1078" s="2">
        <v>0</v>
      </c>
      <c r="F1078" s="2">
        <v>0</v>
      </c>
      <c r="G1078" s="3">
        <f t="shared" si="38"/>
        <v>9280.0858000000007</v>
      </c>
      <c r="H1078" s="3">
        <f t="shared" si="35"/>
        <v>0.35999999999330612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36.130000000000003</v>
      </c>
      <c r="D1085" s="2">
        <f>BILANCA!E80</f>
        <v>565.16999999999996</v>
      </c>
      <c r="E1085" s="2">
        <v>0</v>
      </c>
      <c r="F1085" s="2">
        <v>0</v>
      </c>
      <c r="G1085" s="3">
        <f t="shared" si="38"/>
        <v>87.485249999999994</v>
      </c>
      <c r="H1085" s="3">
        <f t="shared" si="35"/>
        <v>0.29999999999996163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4290.55</v>
      </c>
      <c r="D1087" s="2">
        <f>BILANCA!E82</f>
        <v>1524.65</v>
      </c>
      <c r="E1087" s="2">
        <v>0</v>
      </c>
      <c r="F1087" s="2">
        <v>0</v>
      </c>
      <c r="G1087" s="3">
        <f t="shared" si="38"/>
        <v>565.16845000000001</v>
      </c>
      <c r="H1087" s="3">
        <f t="shared" si="35"/>
        <v>0.79999999999972715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4290.55</v>
      </c>
      <c r="D1092" s="2">
        <f>BILANCA!E87</f>
        <v>1524.65</v>
      </c>
      <c r="E1092" s="2">
        <v>0</v>
      </c>
      <c r="F1092" s="2">
        <v>0</v>
      </c>
      <c r="G1092" s="3">
        <f t="shared" si="38"/>
        <v>601.86770000000001</v>
      </c>
      <c r="H1092" s="3">
        <f t="shared" si="35"/>
        <v>0.79999999999972715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663.61</v>
      </c>
      <c r="D1140" s="2">
        <f>BILANCA!E135</f>
        <v>663.61</v>
      </c>
      <c r="E1140" s="2">
        <v>0</v>
      </c>
      <c r="F1140" s="2">
        <v>0</v>
      </c>
      <c r="G1140" s="3">
        <f t="shared" si="38"/>
        <v>258.80790000000002</v>
      </c>
      <c r="H1140" s="3">
        <f t="shared" si="41"/>
        <v>0.77999999999997272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663.61</v>
      </c>
      <c r="D1141" s="2">
        <f>BILANCA!E136</f>
        <v>663.61</v>
      </c>
      <c r="E1141" s="2">
        <v>0</v>
      </c>
      <c r="F1141" s="2">
        <v>0</v>
      </c>
      <c r="G1141" s="3">
        <f t="shared" si="38"/>
        <v>260.79873000000003</v>
      </c>
      <c r="H1141" s="3">
        <f t="shared" si="41"/>
        <v>0.77999999999997272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663.61</v>
      </c>
      <c r="D1146" s="2">
        <f>BILANCA!E141</f>
        <v>663.61</v>
      </c>
      <c r="E1146" s="2">
        <v>0</v>
      </c>
      <c r="F1146" s="2">
        <v>0</v>
      </c>
      <c r="G1146" s="3">
        <f t="shared" si="38"/>
        <v>270.75288</v>
      </c>
      <c r="H1146" s="3">
        <f t="shared" si="41"/>
        <v>0.77999999999997272</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53198.41</v>
      </c>
      <c r="D1152" s="2">
        <f>BILANCA!E147</f>
        <v>11551.73000000001</v>
      </c>
      <c r="E1152" s="2">
        <v>0</v>
      </c>
      <c r="F1152" s="2">
        <v>0</v>
      </c>
      <c r="G1152" s="3">
        <f t="shared" si="38"/>
        <v>10834.865540000003</v>
      </c>
      <c r="H1152" s="3">
        <f t="shared" si="41"/>
        <v>0.67999999999301508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4051.42</v>
      </c>
      <c r="D1153" s="2">
        <f>BILANCA!E148</f>
        <v>2876.83</v>
      </c>
      <c r="E1153" s="2">
        <v>0</v>
      </c>
      <c r="F1153" s="2">
        <v>0</v>
      </c>
      <c r="G1153" s="3">
        <f t="shared" si="38"/>
        <v>1402.1264399999998</v>
      </c>
      <c r="H1153" s="3">
        <f t="shared" si="41"/>
        <v>0.59000000000014552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31173.08</v>
      </c>
      <c r="D1164" s="2">
        <f>BILANCA!E159</f>
        <v>30849.18</v>
      </c>
      <c r="E1164" s="2">
        <v>0</v>
      </c>
      <c r="F1164" s="2">
        <v>0</v>
      </c>
      <c r="G1164" s="3">
        <f t="shared" si="38"/>
        <v>14302.20176</v>
      </c>
      <c r="H1164" s="3">
        <f t="shared" si="41"/>
        <v>0.26000000000203727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17973.91</v>
      </c>
      <c r="D1165" s="2">
        <f>BILANCA!E160</f>
        <v>18757.060000000001</v>
      </c>
      <c r="E1165" s="2">
        <v>0</v>
      </c>
      <c r="F1165" s="2">
        <v>0</v>
      </c>
      <c r="G1165" s="3">
        <f t="shared" si="38"/>
        <v>8600.6446500000002</v>
      </c>
      <c r="H1165" s="3">
        <f t="shared" si="41"/>
        <v>0.15000000000145519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40931.339999999997</v>
      </c>
      <c r="E1169" s="2">
        <v>0</v>
      </c>
      <c r="F1169" s="2">
        <v>0</v>
      </c>
      <c r="G1169" s="3">
        <f t="shared" si="38"/>
        <v>13016.16612</v>
      </c>
      <c r="H1169" s="3">
        <f t="shared" si="41"/>
        <v>0.33999999999650754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23781.25</v>
      </c>
      <c r="D1170" s="2">
        <f>BILANCA!E165</f>
        <v>6928.3100000000013</v>
      </c>
      <c r="E1170" s="2">
        <v>0</v>
      </c>
      <c r="F1170" s="2">
        <v>0</v>
      </c>
      <c r="G1170" s="3">
        <f t="shared" si="38"/>
        <v>6022.0592000000006</v>
      </c>
      <c r="H1170" s="3">
        <f t="shared" si="41"/>
        <v>0.56000000000130967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23781.25</v>
      </c>
      <c r="D1171" s="2">
        <f>BILANCA!E166</f>
        <v>22302.54</v>
      </c>
      <c r="E1171" s="2">
        <v>0</v>
      </c>
      <c r="F1171" s="2">
        <v>0</v>
      </c>
      <c r="G1171" s="3">
        <f t="shared" si="38"/>
        <v>11010.199130000001</v>
      </c>
      <c r="H1171" s="3">
        <f t="shared" si="41"/>
        <v>0.70999999999912689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15374.23</v>
      </c>
      <c r="E1175" s="2">
        <v>0</v>
      </c>
      <c r="F1175" s="2">
        <v>0</v>
      </c>
      <c r="G1175" s="3">
        <f t="shared" si="38"/>
        <v>5073.4958999999999</v>
      </c>
      <c r="H1175" s="3">
        <f t="shared" si="41"/>
        <v>0.22999999999956344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72843.88</v>
      </c>
      <c r="D1176" s="2">
        <f>BILANCA!E171</f>
        <v>57371.64</v>
      </c>
      <c r="E1176" s="2">
        <v>0</v>
      </c>
      <c r="F1176" s="2">
        <v>0</v>
      </c>
      <c r="G1176" s="3">
        <f t="shared" si="38"/>
        <v>31139.468560000001</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57371.37</v>
      </c>
      <c r="D1177" s="2">
        <f>BILANCA!E172</f>
        <v>57371.64</v>
      </c>
      <c r="E1177" s="2">
        <v>0</v>
      </c>
      <c r="F1177" s="2">
        <v>0</v>
      </c>
      <c r="G1177" s="3">
        <f t="shared" si="38"/>
        <v>28743.146549999998</v>
      </c>
      <c r="H1177" s="3">
        <f t="shared" si="41"/>
        <v>0.73000000000320142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15472.51</v>
      </c>
      <c r="D1179" s="2">
        <f>BILANCA!E174</f>
        <v>0</v>
      </c>
      <c r="E1179" s="2">
        <v>0</v>
      </c>
      <c r="F1179" s="2">
        <v>0</v>
      </c>
      <c r="G1179" s="3">
        <f t="shared" si="38"/>
        <v>2614.85419</v>
      </c>
      <c r="H1179" s="3">
        <f t="shared" si="41"/>
        <v>0.48999999999978172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2726974.2300000004</v>
      </c>
      <c r="D1180" s="2">
        <f>BILANCA!E176</f>
        <v>2567267.4700000002</v>
      </c>
      <c r="E1180" s="2">
        <v>0</v>
      </c>
      <c r="F1180" s="2">
        <v>0</v>
      </c>
      <c r="G1180" s="3">
        <f t="shared" si="38"/>
        <v>1336456.5589000003</v>
      </c>
      <c r="H1180" s="3">
        <f t="shared" si="41"/>
        <v>0.7000000006519258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185185.24</v>
      </c>
      <c r="D1181" s="2">
        <f>BILANCA!E177</f>
        <v>167543.83000000002</v>
      </c>
      <c r="E1181" s="2">
        <v>0</v>
      </c>
      <c r="F1181" s="2">
        <v>0</v>
      </c>
      <c r="G1181" s="3">
        <f t="shared" si="38"/>
        <v>88966.665900000007</v>
      </c>
      <c r="H1181" s="3">
        <f t="shared" si="41"/>
        <v>0.40999999997438863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183156.22999999998</v>
      </c>
      <c r="D1182" s="2">
        <f>BILANCA!E178</f>
        <v>164615.40000000002</v>
      </c>
      <c r="E1182" s="2">
        <v>0</v>
      </c>
      <c r="F1182" s="2">
        <v>0</v>
      </c>
      <c r="G1182" s="3">
        <f t="shared" si="38"/>
        <v>88130.569159999999</v>
      </c>
      <c r="H1182" s="3">
        <f t="shared" si="41"/>
        <v>0.63000000000465661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16743.22</v>
      </c>
      <c r="D1183" s="2">
        <f>BILANCA!E179</f>
        <v>545.96</v>
      </c>
      <c r="E1183" s="2">
        <v>0</v>
      </c>
      <c r="F1183" s="2">
        <v>0</v>
      </c>
      <c r="G1183" s="3">
        <f t="shared" si="38"/>
        <v>3085.4792200000002</v>
      </c>
      <c r="H1183" s="3">
        <f t="shared" si="41"/>
        <v>0.26000000000112777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164266.04999999999</v>
      </c>
      <c r="D1184" s="2">
        <f>BILANCA!E180</f>
        <v>160621.45000000001</v>
      </c>
      <c r="E1184" s="2">
        <v>0</v>
      </c>
      <c r="F1184" s="2">
        <v>0</v>
      </c>
      <c r="G1184" s="3">
        <f t="shared" si="38"/>
        <v>84478.5573</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69.33</v>
      </c>
      <c r="D1185" s="2">
        <f>BILANCA!E181</f>
        <v>189.89</v>
      </c>
      <c r="E1185" s="2">
        <v>0</v>
      </c>
      <c r="F1185" s="2">
        <v>0</v>
      </c>
      <c r="G1185" s="3">
        <f t="shared" si="38"/>
        <v>78.594249999999988</v>
      </c>
      <c r="H1185" s="3">
        <f t="shared" si="41"/>
        <v>0.44000000000001194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69.33</v>
      </c>
      <c r="D1188" s="2">
        <f>BILANCA!E184</f>
        <v>189.89</v>
      </c>
      <c r="E1188" s="2">
        <v>0</v>
      </c>
      <c r="F1188" s="2">
        <v>0</v>
      </c>
      <c r="G1188" s="3">
        <f t="shared" si="38"/>
        <v>79.941579999999988</v>
      </c>
      <c r="H1188" s="3">
        <f t="shared" si="41"/>
        <v>0.44000000000001194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99.56</v>
      </c>
      <c r="D1189" s="2">
        <f>BILANCA!E185</f>
        <v>139.38999999999999</v>
      </c>
      <c r="E1189" s="2">
        <v>0</v>
      </c>
      <c r="F1189" s="2">
        <v>0</v>
      </c>
      <c r="G1189" s="3">
        <f t="shared" si="38"/>
        <v>67.722859999999997</v>
      </c>
      <c r="H1189" s="3">
        <f t="shared" si="41"/>
        <v>0.82999999999998408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335.05</v>
      </c>
      <c r="E1198" s="2">
        <v>0</v>
      </c>
      <c r="F1198" s="2">
        <v>0</v>
      </c>
      <c r="G1198" s="3">
        <f t="shared" si="38"/>
        <v>125.97880000000001</v>
      </c>
      <c r="H1198" s="3">
        <f t="shared" si="41"/>
        <v>5.0000000000011369E-2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1184.1199999999999</v>
      </c>
      <c r="D1199" s="2">
        <f>BILANCA!E195</f>
        <v>2595.58</v>
      </c>
      <c r="E1199" s="2">
        <v>0</v>
      </c>
      <c r="F1199" s="2">
        <v>0</v>
      </c>
      <c r="G1199" s="3">
        <f t="shared" si="38"/>
        <v>1204.9279200000001</v>
      </c>
      <c r="H1199" s="3">
        <f t="shared" si="41"/>
        <v>0.53999999999996362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793.95</v>
      </c>
      <c r="D1200" s="2">
        <f>BILANCA!E196</f>
        <v>188.08</v>
      </c>
      <c r="E1200" s="2">
        <v>0</v>
      </c>
      <c r="F1200" s="2">
        <v>0</v>
      </c>
      <c r="G1200" s="3">
        <f t="shared" si="38"/>
        <v>222.32090000000002</v>
      </c>
      <c r="H1200" s="3">
        <f t="shared" si="41"/>
        <v>0.12999999999996703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1834.76</v>
      </c>
      <c r="D1201" s="2">
        <f>BILANCA!E197</f>
        <v>2379.91</v>
      </c>
      <c r="E1201" s="2">
        <v>0</v>
      </c>
      <c r="F1201" s="2">
        <v>0</v>
      </c>
      <c r="G1201" s="3">
        <f t="shared" si="38"/>
        <v>1259.5647799999999</v>
      </c>
      <c r="H1201" s="3">
        <f t="shared" si="41"/>
        <v>0.33000000000015461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1834.76</v>
      </c>
      <c r="D1203" s="2">
        <f>BILANCA!E199</f>
        <v>2379.91</v>
      </c>
      <c r="E1203" s="2">
        <v>0</v>
      </c>
      <c r="F1203" s="2">
        <v>0</v>
      </c>
      <c r="G1203" s="3">
        <f t="shared" si="44"/>
        <v>1272.7539400000001</v>
      </c>
      <c r="H1203" s="3">
        <f t="shared" si="45"/>
        <v>0.33000000000015461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354.27</v>
      </c>
      <c r="E1251" s="2">
        <v>0</v>
      </c>
      <c r="F1251" s="2">
        <v>0</v>
      </c>
      <c r="G1251" s="3">
        <f>B1251/1000*C1251+B1251/500*D1251</f>
        <v>170.75814</v>
      </c>
      <c r="H1251" s="3">
        <f>ABS(C1251-ROUND(C1251,0))+ABS(D1251-ROUND(D1251,0))</f>
        <v>0.26999999999998181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194.25</v>
      </c>
      <c r="D1252" s="2">
        <f>BILANCA!E248</f>
        <v>194.25</v>
      </c>
      <c r="E1252" s="2">
        <v>0</v>
      </c>
      <c r="F1252" s="2">
        <v>0</v>
      </c>
      <c r="G1252" s="3">
        <f t="shared" si="38"/>
        <v>141.02549999999999</v>
      </c>
      <c r="H1252" s="3">
        <f t="shared" si="41"/>
        <v>0.5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194.25</v>
      </c>
      <c r="D1254" s="2">
        <f>BILANCA!E250</f>
        <v>194.25</v>
      </c>
      <c r="E1254" s="2">
        <v>0</v>
      </c>
      <c r="F1254" s="2">
        <v>0</v>
      </c>
      <c r="G1254" s="3">
        <f t="shared" si="38"/>
        <v>142.191</v>
      </c>
      <c r="H1254" s="3">
        <f t="shared" si="41"/>
        <v>0.5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2541788.9900000002</v>
      </c>
      <c r="D1255" s="2">
        <f>BILANCA!E251</f>
        <v>2399723.64</v>
      </c>
      <c r="E1255" s="2">
        <v>0</v>
      </c>
      <c r="F1255" s="2">
        <v>0</v>
      </c>
      <c r="G1255" s="3">
        <f t="shared" si="38"/>
        <v>1798602.8861500002</v>
      </c>
      <c r="H1255" s="3">
        <f t="shared" si="41"/>
        <v>0.36999999964609742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2308573.29</v>
      </c>
      <c r="D1256" s="2">
        <f>BILANCA!E252</f>
        <v>2286840.89</v>
      </c>
      <c r="E1256" s="2">
        <v>0</v>
      </c>
      <c r="F1256" s="2">
        <v>0</v>
      </c>
      <c r="G1256" s="3">
        <f t="shared" si="38"/>
        <v>1693034.7472200003</v>
      </c>
      <c r="H1256" s="3">
        <f t="shared" si="41"/>
        <v>0.39999999990686774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2308573.29</v>
      </c>
      <c r="D1257" s="2">
        <f>BILANCA!E253</f>
        <v>2286840.89</v>
      </c>
      <c r="E1257" s="2">
        <v>0</v>
      </c>
      <c r="F1257" s="2">
        <v>0</v>
      </c>
      <c r="G1257" s="3">
        <f t="shared" si="38"/>
        <v>1699917.0022900002</v>
      </c>
      <c r="H1257" s="3">
        <f t="shared" si="41"/>
        <v>0.39999999990686774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156236.04000000004</v>
      </c>
      <c r="D1259" s="2">
        <f>BILANCA!E255</f>
        <v>94402.709999999963</v>
      </c>
      <c r="E1259" s="2">
        <v>0</v>
      </c>
      <c r="F1259" s="2">
        <v>0</v>
      </c>
      <c r="G1259" s="3">
        <f t="shared" si="38"/>
        <v>85915.323539999983</v>
      </c>
      <c r="H1259" s="3">
        <f t="shared" si="41"/>
        <v>0.33000000007450581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754061.13</v>
      </c>
      <c r="D1260" s="2">
        <f>BILANCA!E256</f>
        <v>711824.21</v>
      </c>
      <c r="E1260" s="2">
        <v>0</v>
      </c>
      <c r="F1260" s="2">
        <v>0</v>
      </c>
      <c r="G1260" s="3">
        <f t="shared" si="38"/>
        <v>544427.38749999995</v>
      </c>
      <c r="H1260" s="3">
        <f t="shared" si="41"/>
        <v>0.33999999996740371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722457.16</v>
      </c>
      <c r="D1261" s="2">
        <f>BILANCA!E257</f>
        <v>680220.24</v>
      </c>
      <c r="E1261" s="2">
        <v>0</v>
      </c>
      <c r="F1261" s="2">
        <v>0</v>
      </c>
      <c r="G1261" s="3">
        <f t="shared" si="38"/>
        <v>522807.30764000001</v>
      </c>
      <c r="H1261" s="3">
        <f t="shared" si="41"/>
        <v>0.40000000002328306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31603.97</v>
      </c>
      <c r="D1263" s="2">
        <f>BILANCA!E259</f>
        <v>31603.97</v>
      </c>
      <c r="E1263" s="2">
        <v>0</v>
      </c>
      <c r="F1263" s="2">
        <v>0</v>
      </c>
      <c r="G1263" s="3">
        <f t="shared" si="38"/>
        <v>23987.413230000002</v>
      </c>
      <c r="H1263" s="3">
        <f t="shared" si="41"/>
        <v>5.9999999997671694E-2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597825.09</v>
      </c>
      <c r="D1264" s="2">
        <f>BILANCA!E260</f>
        <v>617421.5</v>
      </c>
      <c r="E1264" s="2">
        <v>0</v>
      </c>
      <c r="F1264" s="2">
        <v>0</v>
      </c>
      <c r="G1264" s="3">
        <f t="shared" si="38"/>
        <v>465497.69486000005</v>
      </c>
      <c r="H1264" s="3">
        <f t="shared" si="41"/>
        <v>0.58999999996740371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597825.09</v>
      </c>
      <c r="D1266" s="2">
        <f>BILANCA!E262</f>
        <v>617421.5</v>
      </c>
      <c r="E1266" s="2">
        <v>0</v>
      </c>
      <c r="F1266" s="2">
        <v>0</v>
      </c>
      <c r="G1266" s="3">
        <f t="shared" si="38"/>
        <v>469163.03104000003</v>
      </c>
      <c r="H1266" s="3">
        <f t="shared" si="41"/>
        <v>0.58999999996740371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53198.41</v>
      </c>
      <c r="D1278" s="2">
        <f>BILANCA!E274</f>
        <v>11551.73</v>
      </c>
      <c r="E1278" s="2">
        <v>0</v>
      </c>
      <c r="F1278" s="2">
        <v>0</v>
      </c>
      <c r="G1278" s="3">
        <f t="shared" si="38"/>
        <v>20448.901160000001</v>
      </c>
      <c r="H1278" s="3">
        <f t="shared" si="41"/>
        <v>0.68000000000392902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4051.42</v>
      </c>
      <c r="D1279" s="2">
        <f>BILANCA!E275</f>
        <v>1709.32</v>
      </c>
      <c r="E1279" s="2">
        <v>0</v>
      </c>
      <c r="F1279" s="2">
        <v>0</v>
      </c>
      <c r="G1279" s="3">
        <f t="shared" ref="G1279:G1294" si="48">B1279/1000*C1279+B1279/500*D1279</f>
        <v>2009.44614</v>
      </c>
      <c r="H1279" s="3">
        <f t="shared" ref="H1279:H1294" si="49">ABS(C1279-ROUND(C1279,0))+ABS(D1279-ROUND(D1279,0))</f>
        <v>0.74000000000000909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31173.08</v>
      </c>
      <c r="D1290" s="2">
        <f>BILANCA!E286</f>
        <v>5659.73</v>
      </c>
      <c r="E1290" s="2">
        <v>0</v>
      </c>
      <c r="F1290" s="2">
        <v>0</v>
      </c>
      <c r="G1290" s="3">
        <f t="shared" si="48"/>
        <v>11897.911200000002</v>
      </c>
      <c r="H1290" s="3">
        <f t="shared" si="49"/>
        <v>0.35000000000218279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17973.91</v>
      </c>
      <c r="D1291" s="2">
        <f>BILANCA!E287</f>
        <v>4182.68</v>
      </c>
      <c r="E1291" s="2">
        <v>0</v>
      </c>
      <c r="F1291" s="2">
        <v>0</v>
      </c>
      <c r="G1291" s="3">
        <f t="shared" si="48"/>
        <v>7401.3348700000006</v>
      </c>
      <c r="H1291" s="3">
        <f t="shared" si="49"/>
        <v>0.40999999999985448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23781.25</v>
      </c>
      <c r="D1295" s="2">
        <f>BILANCA!E291</f>
        <v>6928.31</v>
      </c>
      <c r="E1295" s="2">
        <v>0</v>
      </c>
      <c r="F1295" s="2">
        <v>0</v>
      </c>
      <c r="G1295" s="3">
        <f t="shared" si="38"/>
        <v>10726.792949999999</v>
      </c>
      <c r="H1295" s="3">
        <f t="shared" si="41"/>
        <v>0.56000000000040018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23781.25</v>
      </c>
      <c r="D1296" s="2">
        <f>BILANCA!E292</f>
        <v>6928.31</v>
      </c>
      <c r="E1296" s="2">
        <v>0</v>
      </c>
      <c r="F1296" s="2">
        <v>0</v>
      </c>
      <c r="G1296" s="3">
        <f t="shared" ref="G1296:G1299" si="50">B1296/1000*C1296+B1296/500*D1296</f>
        <v>10764.43082</v>
      </c>
      <c r="H1296" s="3">
        <f t="shared" ref="H1296:H1299" si="51">ABS(C1296-ROUND(C1296,0))+ABS(D1296-ROUND(D1296,0))</f>
        <v>0.56000000000040018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319966.61</v>
      </c>
      <c r="E1301" s="2">
        <v>0</v>
      </c>
      <c r="F1301" s="2">
        <v>0</v>
      </c>
      <c r="G1301" s="3">
        <f t="shared" si="38"/>
        <v>186220.56701999999</v>
      </c>
      <c r="H1301" s="3">
        <f t="shared" si="41"/>
        <v>0.39000000001396984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319966.61</v>
      </c>
      <c r="E1302" s="2">
        <v>0</v>
      </c>
      <c r="F1302" s="2">
        <v>0</v>
      </c>
      <c r="G1302" s="3">
        <f t="shared" si="38"/>
        <v>186860.50023999999</v>
      </c>
      <c r="H1302" s="3">
        <f t="shared" si="41"/>
        <v>0.39000000001396984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51782.73</v>
      </c>
      <c r="D1305" s="2">
        <f>BILANCA!E302</f>
        <v>50678.52</v>
      </c>
      <c r="E1305" s="2">
        <v>0</v>
      </c>
      <c r="F1305" s="2">
        <v>0</v>
      </c>
      <c r="G1305" s="3">
        <f t="shared" si="38"/>
        <v>45176.232149999996</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1415.68</v>
      </c>
      <c r="D1306" s="2">
        <f>BILANCA!E303</f>
        <v>1804.55</v>
      </c>
      <c r="E1306" s="2">
        <v>0</v>
      </c>
      <c r="F1306" s="2">
        <v>0</v>
      </c>
      <c r="G1306" s="3">
        <f t="shared" si="38"/>
        <v>1487.3348799999999</v>
      </c>
      <c r="H1306" s="3">
        <f t="shared" si="41"/>
        <v>0.76999999999998181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22107.59</v>
      </c>
      <c r="D1308" s="2">
        <f>BILANCA!E305</f>
        <v>21406.86</v>
      </c>
      <c r="E1308" s="2">
        <v>0</v>
      </c>
      <c r="F1308" s="2">
        <v>0</v>
      </c>
      <c r="G1308" s="3">
        <f t="shared" ref="G1308:G1581" si="52">B1308/1000*C1308+B1308/500*D1308</f>
        <v>19346.550380000001</v>
      </c>
      <c r="H1308" s="3">
        <f t="shared" si="41"/>
        <v>0.5499999999992724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1673.66</v>
      </c>
      <c r="D1309" s="2">
        <f>BILANCA!E306</f>
        <v>895.68</v>
      </c>
      <c r="E1309" s="2">
        <v>0</v>
      </c>
      <c r="F1309" s="2">
        <v>0</v>
      </c>
      <c r="G1309" s="3">
        <f t="shared" si="52"/>
        <v>1036.04098</v>
      </c>
      <c r="H1309" s="3">
        <f t="shared" si="41"/>
        <v>0.65999999999996817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75.849999999999994</v>
      </c>
      <c r="D1311" s="2">
        <f>BILANCA!E308</f>
        <v>324.64999999999998</v>
      </c>
      <c r="E1311" s="2">
        <v>0</v>
      </c>
      <c r="F1311" s="2">
        <v>0</v>
      </c>
      <c r="G1311" s="3">
        <f t="shared" si="52"/>
        <v>218.27014999999997</v>
      </c>
      <c r="H1311" s="3">
        <f t="shared" si="41"/>
        <v>0.50000000000002842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1200</v>
      </c>
      <c r="E1312" s="2">
        <v>0</v>
      </c>
      <c r="F1312" s="2">
        <v>0</v>
      </c>
      <c r="G1312" s="3">
        <f t="shared" si="52"/>
        <v>724.8</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4214.7</v>
      </c>
      <c r="D1314" s="2">
        <f>BILANCA!E311</f>
        <v>0</v>
      </c>
      <c r="E1314" s="2">
        <v>0</v>
      </c>
      <c r="F1314" s="2">
        <v>0</v>
      </c>
      <c r="G1314" s="3">
        <f t="shared" si="52"/>
        <v>1281.2687999999998</v>
      </c>
      <c r="H1314" s="3">
        <f t="shared" si="41"/>
        <v>0.3000000000001819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153023.16</v>
      </c>
      <c r="D1339" s="2">
        <f>BILANCA!E336</f>
        <v>152580.14000000001</v>
      </c>
      <c r="E1339" s="2">
        <v>0</v>
      </c>
      <c r="F1339" s="2">
        <v>0</v>
      </c>
      <c r="G1339" s="3">
        <f t="shared" si="52"/>
        <v>150742.35176000002</v>
      </c>
      <c r="H1339" s="3">
        <f t="shared" si="41"/>
        <v>0.3000000000174623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30133.07</v>
      </c>
      <c r="D1340" s="2">
        <f>BILANCA!E337</f>
        <v>12035.26</v>
      </c>
      <c r="E1340" s="2">
        <v>0</v>
      </c>
      <c r="F1340" s="2">
        <v>0</v>
      </c>
      <c r="G1340" s="3">
        <f t="shared" si="52"/>
        <v>17887.184700000002</v>
      </c>
      <c r="H1340" s="3">
        <f t="shared" si="41"/>
        <v>0.32999999999992724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1834.76</v>
      </c>
      <c r="D1341" s="2">
        <f>BILANCA!E338</f>
        <v>1834.76</v>
      </c>
      <c r="E1341" s="2">
        <v>0</v>
      </c>
      <c r="F1341" s="2">
        <v>0</v>
      </c>
      <c r="G1341" s="3">
        <f t="shared" si="52"/>
        <v>1821.91668</v>
      </c>
      <c r="H1341" s="3">
        <f t="shared" si="41"/>
        <v>0.48000000000001819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545.15</v>
      </c>
      <c r="E1342" s="2">
        <v>0</v>
      </c>
      <c r="F1342" s="2">
        <v>0</v>
      </c>
      <c r="G1342" s="3">
        <f t="shared" si="52"/>
        <v>361.9796</v>
      </c>
      <c r="H1342" s="3">
        <f t="shared" si="41"/>
        <v>0.14999999999997726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439.68</v>
      </c>
      <c r="D1347" s="2">
        <f>BILANCA!E344</f>
        <v>188.08</v>
      </c>
      <c r="E1347" s="2">
        <v>0</v>
      </c>
      <c r="F1347" s="2">
        <v>0</v>
      </c>
      <c r="G1347" s="3">
        <f t="shared" si="52"/>
        <v>274.93808000000001</v>
      </c>
      <c r="H1347" s="3">
        <f t="shared" si="41"/>
        <v>0.40000000000000568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354.27</v>
      </c>
      <c r="E1370" s="2">
        <v>0</v>
      </c>
      <c r="F1370" s="2">
        <v>0</v>
      </c>
      <c r="G1370" s="3">
        <f t="shared" si="57"/>
        <v>255.07439999999997</v>
      </c>
      <c r="H1370" s="3">
        <f t="shared" si="58"/>
        <v>0.26999999999998181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860</v>
      </c>
      <c r="E1390" s="2">
        <v>0</v>
      </c>
      <c r="F1390" s="2">
        <v>0</v>
      </c>
      <c r="G1390" s="3">
        <f t="shared" ref="G1390:G1399" si="61">B1390/1000*C1390+B1390/500*D1390</f>
        <v>653.6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170000</v>
      </c>
      <c r="E1394" s="2">
        <v>0</v>
      </c>
      <c r="F1394" s="2">
        <v>0</v>
      </c>
      <c r="G1394" s="3">
        <f t="shared" si="61"/>
        <v>130560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10248.120000000001</v>
      </c>
      <c r="E1395" s="2">
        <v>0</v>
      </c>
      <c r="F1395" s="2">
        <v>0</v>
      </c>
      <c r="G1395" s="3">
        <f t="shared" si="61"/>
        <v>7891.0524000000005</v>
      </c>
      <c r="H1395" s="3">
        <f t="shared" si="62"/>
        <v>0.12000000000080036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138858.49</v>
      </c>
      <c r="E1396" s="2">
        <v>0</v>
      </c>
      <c r="F1396" s="2">
        <v>0</v>
      </c>
      <c r="G1396" s="3">
        <f t="shared" si="61"/>
        <v>107198.75427999999</v>
      </c>
      <c r="H1396" s="3">
        <f t="shared" si="62"/>
        <v>0.48999999999068677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207657.79</v>
      </c>
      <c r="D1401" s="7">
        <f>'RAS-funkcijski'!E5</f>
        <v>241693.16</v>
      </c>
      <c r="E1401" s="7">
        <v>0</v>
      </c>
      <c r="F1401" s="7">
        <v>0</v>
      </c>
      <c r="G1401" s="8">
        <f t="shared" si="52"/>
        <v>691.04411000000005</v>
      </c>
      <c r="H1401" s="8">
        <f t="shared" si="41"/>
        <v>0.36999999999534339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206423.47</v>
      </c>
      <c r="D1402" s="2">
        <f>'RAS-funkcijski'!E6</f>
        <v>240764.95</v>
      </c>
      <c r="E1402" s="2">
        <v>0</v>
      </c>
      <c r="F1402" s="2">
        <v>0</v>
      </c>
      <c r="G1402" s="3">
        <f t="shared" si="52"/>
        <v>1375.9067400000001</v>
      </c>
      <c r="H1402" s="3">
        <f t="shared" si="41"/>
        <v>0.51999999998952262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184231.26</v>
      </c>
      <c r="D1403" s="2">
        <f>'RAS-funkcijski'!E7</f>
        <v>225074.97</v>
      </c>
      <c r="E1403" s="2">
        <v>0</v>
      </c>
      <c r="F1403" s="2">
        <v>0</v>
      </c>
      <c r="G1403" s="3">
        <f t="shared" si="52"/>
        <v>1903.1436000000001</v>
      </c>
      <c r="H1403" s="3">
        <f t="shared" si="41"/>
        <v>0.29000000000814907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10291.58</v>
      </c>
      <c r="D1404" s="2">
        <f>'RAS-funkcijski'!E8</f>
        <v>9986.31</v>
      </c>
      <c r="E1404" s="2">
        <v>0</v>
      </c>
      <c r="F1404" s="2">
        <v>0</v>
      </c>
      <c r="G1404" s="3">
        <f t="shared" si="52"/>
        <v>121.0568</v>
      </c>
      <c r="H1404" s="3">
        <f t="shared" si="41"/>
        <v>0.72999999999956344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11900.63</v>
      </c>
      <c r="D1405" s="2">
        <f>'RAS-funkcijski'!E9</f>
        <v>5703.67</v>
      </c>
      <c r="E1405" s="2">
        <v>0</v>
      </c>
      <c r="F1405" s="2">
        <v>0</v>
      </c>
      <c r="G1405" s="3">
        <f t="shared" si="52"/>
        <v>116.53985</v>
      </c>
      <c r="H1405" s="3">
        <f t="shared" si="41"/>
        <v>0.7000000000007276</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1234.32</v>
      </c>
      <c r="D1417" s="2">
        <f>'RAS-funkcijski'!E21</f>
        <v>928.21</v>
      </c>
      <c r="E1417" s="2">
        <v>0</v>
      </c>
      <c r="F1417" s="2">
        <v>0</v>
      </c>
      <c r="G1417" s="3">
        <f t="shared" si="52"/>
        <v>52.542580000000001</v>
      </c>
      <c r="H1417" s="3">
        <f t="shared" si="41"/>
        <v>0.52999999999997272</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400</v>
      </c>
      <c r="D1418" s="2">
        <f>'RAS-funkcijski'!E22</f>
        <v>500</v>
      </c>
      <c r="E1418" s="2">
        <v>0</v>
      </c>
      <c r="F1418" s="2">
        <v>0</v>
      </c>
      <c r="G1418" s="3">
        <f t="shared" si="52"/>
        <v>25.2</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400</v>
      </c>
      <c r="D1423" s="2">
        <f>'RAS-funkcijski'!E27</f>
        <v>500</v>
      </c>
      <c r="E1423" s="2">
        <v>0</v>
      </c>
      <c r="F1423" s="2">
        <v>0</v>
      </c>
      <c r="G1423" s="3">
        <f t="shared" si="52"/>
        <v>32.200000000000003</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17170.73</v>
      </c>
      <c r="D1424" s="2">
        <f>'RAS-funkcijski'!E28</f>
        <v>17903.800000000003</v>
      </c>
      <c r="E1424" s="2">
        <v>0</v>
      </c>
      <c r="F1424" s="2">
        <v>0</v>
      </c>
      <c r="G1424" s="3">
        <f t="shared" si="52"/>
        <v>1271.4799200000002</v>
      </c>
      <c r="H1424" s="3">
        <f t="shared" si="41"/>
        <v>0.46999999999752617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14700</v>
      </c>
      <c r="D1426" s="2">
        <f>'RAS-funkcijski'!E30</f>
        <v>17084.900000000001</v>
      </c>
      <c r="E1426" s="2">
        <v>0</v>
      </c>
      <c r="F1426" s="2">
        <v>0</v>
      </c>
      <c r="G1426" s="3">
        <f t="shared" si="52"/>
        <v>1270.6148000000001</v>
      </c>
      <c r="H1426" s="3">
        <f t="shared" si="41"/>
        <v>9.9999999998544808E-2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2470.73</v>
      </c>
      <c r="D1430" s="2">
        <f>'RAS-funkcijski'!E34</f>
        <v>818.9</v>
      </c>
      <c r="E1430" s="2">
        <v>0</v>
      </c>
      <c r="F1430" s="2">
        <v>0</v>
      </c>
      <c r="G1430" s="3">
        <f t="shared" si="52"/>
        <v>123.2559</v>
      </c>
      <c r="H1430" s="3">
        <f t="shared" si="41"/>
        <v>0.37000000000000455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111986.19</v>
      </c>
      <c r="D1431" s="2">
        <f>'RAS-funkcijski'!E35</f>
        <v>70812.040000000008</v>
      </c>
      <c r="E1431" s="2">
        <v>0</v>
      </c>
      <c r="F1431" s="2">
        <v>0</v>
      </c>
      <c r="G1431" s="3">
        <f t="shared" si="52"/>
        <v>7861.9183700000003</v>
      </c>
      <c r="H1431" s="3">
        <f t="shared" si="41"/>
        <v>0.23000000001047738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71572.540000000008</v>
      </c>
      <c r="D1450" s="2">
        <f>'RAS-funkcijski'!E54</f>
        <v>9354.18</v>
      </c>
      <c r="E1450" s="2">
        <v>0</v>
      </c>
      <c r="F1450" s="2">
        <v>0</v>
      </c>
      <c r="G1450" s="3">
        <f t="shared" si="52"/>
        <v>4514.0450000000001</v>
      </c>
      <c r="H1450" s="3">
        <f t="shared" si="63"/>
        <v>0.63999999999214197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37173.31</v>
      </c>
      <c r="D1451" s="2">
        <f>'RAS-funkcijski'!E55</f>
        <v>6383.27</v>
      </c>
      <c r="E1451" s="2">
        <v>0</v>
      </c>
      <c r="F1451" s="2">
        <v>0</v>
      </c>
      <c r="G1451" s="3">
        <f t="shared" si="52"/>
        <v>2546.9323499999996</v>
      </c>
      <c r="H1451" s="3">
        <f t="shared" si="63"/>
        <v>0.57999999999810825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34399.230000000003</v>
      </c>
      <c r="D1455" s="2">
        <f>'RAS-funkcijski'!E59</f>
        <v>2970.91</v>
      </c>
      <c r="E1455" s="2">
        <v>0</v>
      </c>
      <c r="F1455" s="2">
        <v>0</v>
      </c>
      <c r="G1455" s="3">
        <f t="shared" si="52"/>
        <v>2218.7577500000002</v>
      </c>
      <c r="H1455" s="3">
        <f t="shared" si="63"/>
        <v>0.32000000000334694</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40413.65</v>
      </c>
      <c r="D1470" s="2">
        <f>'RAS-funkcijski'!E74</f>
        <v>61457.86</v>
      </c>
      <c r="E1470" s="2">
        <v>0</v>
      </c>
      <c r="F1470" s="2">
        <v>0</v>
      </c>
      <c r="G1470" s="3">
        <f t="shared" si="52"/>
        <v>11433.055900000001</v>
      </c>
      <c r="H1470" s="3">
        <f t="shared" si="63"/>
        <v>0.48999999999796273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79445.91</v>
      </c>
      <c r="D1471" s="2">
        <f>'RAS-funkcijski'!E75</f>
        <v>25914.620000000003</v>
      </c>
      <c r="E1471" s="2">
        <v>0</v>
      </c>
      <c r="F1471" s="2">
        <v>0</v>
      </c>
      <c r="G1471" s="3">
        <f t="shared" si="52"/>
        <v>9320.5356499999998</v>
      </c>
      <c r="H1471" s="3">
        <f t="shared" si="63"/>
        <v>0.4699999999938882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7660.45</v>
      </c>
      <c r="D1472" s="2">
        <f>'RAS-funkcijski'!E76</f>
        <v>7000.4</v>
      </c>
      <c r="E1472" s="2">
        <v>0</v>
      </c>
      <c r="F1472" s="2">
        <v>0</v>
      </c>
      <c r="G1472" s="3">
        <f t="shared" si="52"/>
        <v>1559.6099999999997</v>
      </c>
      <c r="H1472" s="3">
        <f t="shared" si="63"/>
        <v>0.8499999999994543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71785.460000000006</v>
      </c>
      <c r="D1477" s="2">
        <f>'RAS-funkcijski'!E81</f>
        <v>18914.22</v>
      </c>
      <c r="E1477" s="2">
        <v>0</v>
      </c>
      <c r="F1477" s="2">
        <v>0</v>
      </c>
      <c r="G1477" s="3">
        <f t="shared" si="52"/>
        <v>8440.2703000000001</v>
      </c>
      <c r="H1477" s="3">
        <f t="shared" si="63"/>
        <v>0.680000000007567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150353.16999999998</v>
      </c>
      <c r="D1478" s="2">
        <f>'RAS-funkcijski'!E82</f>
        <v>110468.85</v>
      </c>
      <c r="E1478" s="2">
        <v>0</v>
      </c>
      <c r="F1478" s="2">
        <v>0</v>
      </c>
      <c r="G1478" s="3">
        <f t="shared" si="52"/>
        <v>28960.687860000002</v>
      </c>
      <c r="H1478" s="3">
        <f t="shared" si="63"/>
        <v>0.31999999997788109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141042.09</v>
      </c>
      <c r="D1480" s="2">
        <f>'RAS-funkcijski'!E84</f>
        <v>103288.46</v>
      </c>
      <c r="E1480" s="2">
        <v>0</v>
      </c>
      <c r="F1480" s="2">
        <v>0</v>
      </c>
      <c r="G1480" s="3">
        <f t="shared" si="52"/>
        <v>27809.520800000002</v>
      </c>
      <c r="H1480" s="3">
        <f t="shared" si="63"/>
        <v>0.55000000000291038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9311.08</v>
      </c>
      <c r="D1482" s="2">
        <f>'RAS-funkcijski'!E86</f>
        <v>7180.39</v>
      </c>
      <c r="E1482" s="2">
        <v>0</v>
      </c>
      <c r="F1482" s="2">
        <v>0</v>
      </c>
      <c r="G1482" s="3">
        <f t="shared" si="52"/>
        <v>1941.0925200000001</v>
      </c>
      <c r="H1482" s="3">
        <f t="shared" si="63"/>
        <v>0.47000000000025466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11662.99</v>
      </c>
      <c r="D1485" s="2">
        <f>'RAS-funkcijski'!E89</f>
        <v>2970.76</v>
      </c>
      <c r="E1485" s="2">
        <v>0</v>
      </c>
      <c r="F1485" s="2">
        <v>0</v>
      </c>
      <c r="G1485" s="3">
        <f t="shared" si="52"/>
        <v>1496.3833500000001</v>
      </c>
      <c r="H1485" s="3">
        <f t="shared" si="63"/>
        <v>0.25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11662.99</v>
      </c>
      <c r="D1502" s="2">
        <f>'RAS-funkcijski'!E106</f>
        <v>2970.76</v>
      </c>
      <c r="E1502" s="2">
        <v>0</v>
      </c>
      <c r="F1502" s="2">
        <v>0</v>
      </c>
      <c r="G1502" s="3">
        <f t="shared" si="52"/>
        <v>1795.6600199999998</v>
      </c>
      <c r="H1502" s="3">
        <f t="shared" si="63"/>
        <v>0.25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43766.68</v>
      </c>
      <c r="D1503" s="2">
        <f>'RAS-funkcijski'!E107</f>
        <v>37263.410000000003</v>
      </c>
      <c r="E1503" s="2">
        <v>0</v>
      </c>
      <c r="F1503" s="2">
        <v>0</v>
      </c>
      <c r="G1503" s="3">
        <f t="shared" si="52"/>
        <v>12184.2305</v>
      </c>
      <c r="H1503" s="3">
        <f t="shared" si="63"/>
        <v>0.73000000000320142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43766.68</v>
      </c>
      <c r="D1509" s="2">
        <f>'RAS-funkcijski'!E113</f>
        <v>37263.410000000003</v>
      </c>
      <c r="E1509" s="2">
        <v>0</v>
      </c>
      <c r="F1509" s="2">
        <v>0</v>
      </c>
      <c r="G1509" s="3">
        <f t="shared" si="52"/>
        <v>12893.9915</v>
      </c>
      <c r="H1509" s="3">
        <f t="shared" si="63"/>
        <v>0.73000000000320142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103435.64</v>
      </c>
      <c r="D1510" s="2">
        <f>'RAS-funkcijski'!E114</f>
        <v>122414.1</v>
      </c>
      <c r="E1510" s="2">
        <v>0</v>
      </c>
      <c r="F1510" s="2">
        <v>0</v>
      </c>
      <c r="G1510" s="3">
        <f t="shared" si="52"/>
        <v>38309.022400000002</v>
      </c>
      <c r="H1510" s="3">
        <f t="shared" si="63"/>
        <v>0.46000000000640284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86059.520000000004</v>
      </c>
      <c r="D1511" s="2">
        <f>'RAS-funkcijski'!E115</f>
        <v>104461.6</v>
      </c>
      <c r="E1511" s="2">
        <v>0</v>
      </c>
      <c r="F1511" s="2">
        <v>0</v>
      </c>
      <c r="G1511" s="3">
        <f t="shared" si="52"/>
        <v>32743.081920000001</v>
      </c>
      <c r="H1511" s="3">
        <f t="shared" si="63"/>
        <v>0.8799999999901047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86059.520000000004</v>
      </c>
      <c r="D1512" s="2">
        <f>'RAS-funkcijski'!E116</f>
        <v>104461.6</v>
      </c>
      <c r="E1512" s="2">
        <v>0</v>
      </c>
      <c r="F1512" s="2">
        <v>0</v>
      </c>
      <c r="G1512" s="3">
        <f t="shared" si="52"/>
        <v>33038.064640000004</v>
      </c>
      <c r="H1512" s="3">
        <f t="shared" si="63"/>
        <v>0.8799999999901047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17376.12</v>
      </c>
      <c r="D1524" s="2">
        <f>'RAS-funkcijski'!E128</f>
        <v>17952.5</v>
      </c>
      <c r="E1524" s="2">
        <v>0</v>
      </c>
      <c r="F1524" s="2">
        <v>0</v>
      </c>
      <c r="G1524" s="3">
        <f t="shared" si="52"/>
        <v>6606.8588799999998</v>
      </c>
      <c r="H1524" s="3">
        <f t="shared" si="63"/>
        <v>0.61999999999898137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78289.11</v>
      </c>
      <c r="D1525" s="2">
        <f>'RAS-funkcijski'!E129</f>
        <v>112690.35</v>
      </c>
      <c r="E1525" s="2">
        <v>0</v>
      </c>
      <c r="F1525" s="2">
        <v>0</v>
      </c>
      <c r="G1525" s="3">
        <f t="shared" si="52"/>
        <v>37958.72625</v>
      </c>
      <c r="H1525" s="3">
        <f t="shared" si="63"/>
        <v>0.46000000000640284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78289.11</v>
      </c>
      <c r="D1536" s="2">
        <f>'RAS-funkcijski'!E140</f>
        <v>112690.35</v>
      </c>
      <c r="E1536" s="2">
        <v>0</v>
      </c>
      <c r="F1536" s="2">
        <v>0</v>
      </c>
      <c r="G1536" s="3">
        <f t="shared" si="52"/>
        <v>41299.094160000008</v>
      </c>
      <c r="H1536" s="3">
        <f t="shared" si="63"/>
        <v>0.46000000000640284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804168.21000000008</v>
      </c>
      <c r="D1537" s="14">
        <f>'RAS-funkcijski'!E141</f>
        <v>742631.09</v>
      </c>
      <c r="E1537" s="14">
        <v>0</v>
      </c>
      <c r="F1537" s="14">
        <v>0</v>
      </c>
      <c r="G1537" s="15">
        <f t="shared" si="52"/>
        <v>313651.96343</v>
      </c>
      <c r="H1537" s="15">
        <f t="shared" si="63"/>
        <v>0.30000000004656613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13389.36</v>
      </c>
      <c r="D1538" s="7">
        <f>'P-VRIO'!E5</f>
        <v>13389.36</v>
      </c>
      <c r="E1538" s="7">
        <v>0</v>
      </c>
      <c r="F1538" s="7">
        <v>0</v>
      </c>
      <c r="G1538" s="8">
        <f t="shared" si="52"/>
        <v>40.168080000000003</v>
      </c>
      <c r="H1538" s="8">
        <f t="shared" si="63"/>
        <v>0.72000000000116415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7540</v>
      </c>
      <c r="D1539" s="2">
        <f>'P-VRIO'!E6</f>
        <v>7540</v>
      </c>
      <c r="E1539" s="2">
        <v>0</v>
      </c>
      <c r="F1539" s="2">
        <v>0</v>
      </c>
      <c r="G1539" s="3">
        <f t="shared" si="52"/>
        <v>45.24</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7540</v>
      </c>
      <c r="D1540" s="2">
        <f>'P-VRIO'!E7</f>
        <v>7540</v>
      </c>
      <c r="E1540" s="2">
        <v>0</v>
      </c>
      <c r="F1540" s="2">
        <v>0</v>
      </c>
      <c r="G1540" s="3">
        <f t="shared" si="52"/>
        <v>67.86</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7540</v>
      </c>
      <c r="D1541" s="2">
        <f>'P-VRIO'!E8</f>
        <v>7540</v>
      </c>
      <c r="E1541" s="2">
        <v>0</v>
      </c>
      <c r="F1541" s="2">
        <v>0</v>
      </c>
      <c r="G1541" s="3">
        <f t="shared" si="52"/>
        <v>90.48</v>
      </c>
      <c r="H1541" s="3">
        <f t="shared" si="63"/>
        <v>0</v>
      </c>
      <c r="I1541" s="11">
        <f t="shared" ref="I1541:I1546" si="64">G1541*H1541</f>
        <v>0</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5849.36</v>
      </c>
      <c r="D1555" s="2">
        <f>'P-VRIO'!E22</f>
        <v>5849.36</v>
      </c>
      <c r="E1555" s="2">
        <v>0</v>
      </c>
      <c r="F1555" s="2">
        <v>0</v>
      </c>
      <c r="G1555" s="3">
        <f t="shared" si="52"/>
        <v>315.86543999999998</v>
      </c>
      <c r="H1555" s="3">
        <f t="shared" si="63"/>
        <v>0.71999999999934516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5849.36</v>
      </c>
      <c r="D1556" s="2">
        <f>'P-VRIO'!E23</f>
        <v>5849.36</v>
      </c>
      <c r="E1556" s="2">
        <v>0</v>
      </c>
      <c r="F1556" s="2">
        <v>0</v>
      </c>
      <c r="G1556" s="3">
        <f t="shared" si="52"/>
        <v>333.41352000000001</v>
      </c>
      <c r="H1556" s="3">
        <f t="shared" si="63"/>
        <v>0.71999999999934516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5849.36</v>
      </c>
      <c r="D1558" s="2">
        <f>'P-VRIO'!E25</f>
        <v>5849.36</v>
      </c>
      <c r="E1558" s="2">
        <v>0</v>
      </c>
      <c r="F1558" s="2">
        <v>0</v>
      </c>
      <c r="G1558" s="3">
        <f t="shared" si="52"/>
        <v>368.50968</v>
      </c>
      <c r="H1558" s="3">
        <f t="shared" si="63"/>
        <v>0.71999999999934516</v>
      </c>
      <c r="I1558" s="11">
        <f t="shared" si="66"/>
        <v>265.32696959975868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184990.99</v>
      </c>
      <c r="D1582" s="7"/>
      <c r="E1582" s="7">
        <v>0</v>
      </c>
      <c r="F1582" s="7">
        <v>0</v>
      </c>
      <c r="G1582" s="8">
        <f t="shared" ref="G1582:G1686" si="70">B1582/1000*C1582</f>
        <v>184.99098999999998</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702569.51</v>
      </c>
      <c r="D1583" s="2">
        <v>0</v>
      </c>
      <c r="E1583" s="2">
        <v>0</v>
      </c>
      <c r="F1583" s="2">
        <v>0</v>
      </c>
      <c r="G1583" s="3">
        <f t="shared" si="70"/>
        <v>1405.1390200000001</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597847.71</v>
      </c>
      <c r="D1585" s="2">
        <v>0</v>
      </c>
      <c r="E1585" s="2">
        <v>0</v>
      </c>
      <c r="F1585" s="2">
        <v>0</v>
      </c>
      <c r="G1585" s="3">
        <f t="shared" si="70"/>
        <v>2391.39084</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205149.27</v>
      </c>
      <c r="D1586" s="2">
        <v>0</v>
      </c>
      <c r="E1586" s="2">
        <v>0</v>
      </c>
      <c r="F1586" s="2">
        <v>0</v>
      </c>
      <c r="G1586" s="3">
        <f t="shared" si="70"/>
        <v>1025.7463499999999</v>
      </c>
      <c r="H1586" s="3">
        <f t="shared" si="71"/>
        <v>0.26999999998952262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171977.61</v>
      </c>
      <c r="D1587" s="2">
        <v>0</v>
      </c>
      <c r="E1587" s="2">
        <v>0</v>
      </c>
      <c r="F1587" s="2">
        <v>0</v>
      </c>
      <c r="G1587" s="3">
        <f t="shared" si="70"/>
        <v>1031.8656599999999</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9986.31</v>
      </c>
      <c r="D1588" s="2">
        <v>0</v>
      </c>
      <c r="E1588" s="2">
        <v>0</v>
      </c>
      <c r="F1588" s="2">
        <v>0</v>
      </c>
      <c r="G1588" s="3">
        <f t="shared" si="70"/>
        <v>69.904169999999993</v>
      </c>
      <c r="H1588" s="3">
        <f t="shared" si="71"/>
        <v>0.30999999999949068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537.65</v>
      </c>
      <c r="D1589" s="2">
        <v>0</v>
      </c>
      <c r="E1589" s="2">
        <v>0</v>
      </c>
      <c r="F1589" s="2">
        <v>0</v>
      </c>
      <c r="G1589" s="3">
        <f t="shared" si="70"/>
        <v>4.3011999999999997</v>
      </c>
      <c r="H1589" s="3">
        <f t="shared" si="71"/>
        <v>0.35000000000002274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120079.67</v>
      </c>
      <c r="D1591" s="2">
        <v>0</v>
      </c>
      <c r="E1591" s="2">
        <v>0</v>
      </c>
      <c r="F1591" s="2">
        <v>0</v>
      </c>
      <c r="G1591" s="3">
        <f t="shared" si="70"/>
        <v>1200.7967000000001</v>
      </c>
      <c r="H1591" s="3">
        <f t="shared" si="71"/>
        <v>0.33000000000174623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90117.2</v>
      </c>
      <c r="D1592" s="2">
        <v>0</v>
      </c>
      <c r="E1592" s="2">
        <v>0</v>
      </c>
      <c r="F1592" s="2">
        <v>0</v>
      </c>
      <c r="G1592" s="3">
        <f t="shared" si="70"/>
        <v>991.28919999999994</v>
      </c>
      <c r="H1592" s="3">
        <f t="shared" si="71"/>
        <v>0.19999999999708962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104721.8</v>
      </c>
      <c r="D1594" s="2">
        <v>0</v>
      </c>
      <c r="E1594" s="2">
        <v>0</v>
      </c>
      <c r="F1594" s="2">
        <v>0</v>
      </c>
      <c r="G1594" s="3">
        <f t="shared" si="70"/>
        <v>1361.3833999999999</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720210.91999999993</v>
      </c>
      <c r="D1602" s="2">
        <v>0</v>
      </c>
      <c r="E1602" s="2">
        <v>0</v>
      </c>
      <c r="F1602" s="2">
        <v>0</v>
      </c>
      <c r="G1602" s="3">
        <f t="shared" si="70"/>
        <v>15124.429319999999</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616388.53999999992</v>
      </c>
      <c r="D1604" s="2">
        <v>0</v>
      </c>
      <c r="E1604" s="2">
        <v>0</v>
      </c>
      <c r="F1604" s="2">
        <v>0</v>
      </c>
      <c r="G1604" s="3">
        <f t="shared" si="70"/>
        <v>14176.936419999998</v>
      </c>
      <c r="H1604" s="3">
        <f t="shared" si="71"/>
        <v>0.46000000007916242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221346.53</v>
      </c>
      <c r="D1605" s="2">
        <v>0</v>
      </c>
      <c r="E1605" s="2">
        <v>0</v>
      </c>
      <c r="F1605" s="2">
        <v>0</v>
      </c>
      <c r="G1605" s="3">
        <f t="shared" si="70"/>
        <v>5312.3167199999998</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175622.21</v>
      </c>
      <c r="D1606" s="2">
        <v>0</v>
      </c>
      <c r="E1606" s="2">
        <v>0</v>
      </c>
      <c r="F1606" s="2">
        <v>0</v>
      </c>
      <c r="G1606" s="3">
        <f t="shared" si="70"/>
        <v>4390.5552500000003</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9865.75</v>
      </c>
      <c r="D1607" s="2">
        <v>0</v>
      </c>
      <c r="E1607" s="2">
        <v>0</v>
      </c>
      <c r="F1607" s="2">
        <v>0</v>
      </c>
      <c r="G1607" s="3">
        <f t="shared" si="70"/>
        <v>256.5095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497.82</v>
      </c>
      <c r="D1608" s="2">
        <v>0</v>
      </c>
      <c r="E1608" s="2">
        <v>0</v>
      </c>
      <c r="F1608" s="2">
        <v>0</v>
      </c>
      <c r="G1608" s="3">
        <f t="shared" si="70"/>
        <v>13.441139999999999</v>
      </c>
      <c r="H1608" s="3">
        <f t="shared" si="71"/>
        <v>0.18000000000000682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119744.62</v>
      </c>
      <c r="D1610" s="2">
        <v>0</v>
      </c>
      <c r="E1610" s="2">
        <v>0</v>
      </c>
      <c r="F1610" s="2">
        <v>0</v>
      </c>
      <c r="G1610" s="3">
        <f t="shared" si="70"/>
        <v>3472.5939800000001</v>
      </c>
      <c r="H1610" s="3">
        <f t="shared" si="71"/>
        <v>0.38000000000465661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88705.74</v>
      </c>
      <c r="D1611" s="2">
        <v>0</v>
      </c>
      <c r="E1611" s="2">
        <v>0</v>
      </c>
      <c r="F1611" s="2">
        <v>0</v>
      </c>
      <c r="G1611" s="3">
        <f t="shared" si="70"/>
        <v>2661.1722</v>
      </c>
      <c r="H1611" s="3">
        <f t="shared" si="71"/>
        <v>0.25999999999476131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605.87</v>
      </c>
      <c r="D1612" s="2">
        <v>0</v>
      </c>
      <c r="E1612" s="2">
        <v>0</v>
      </c>
      <c r="F1612" s="2">
        <v>0</v>
      </c>
      <c r="G1612" s="3">
        <f t="shared" si="70"/>
        <v>18.781970000000001</v>
      </c>
      <c r="H1612" s="3">
        <f t="shared" si="71"/>
        <v>0.12999999999999545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103822.38</v>
      </c>
      <c r="D1613" s="2">
        <v>0</v>
      </c>
      <c r="E1613" s="2">
        <v>0</v>
      </c>
      <c r="F1613" s="2">
        <v>0</v>
      </c>
      <c r="G1613" s="3">
        <f t="shared" si="70"/>
        <v>3322.3161600000003</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167349.58000000007</v>
      </c>
      <c r="D1621" s="2">
        <v>0</v>
      </c>
      <c r="E1621" s="2">
        <v>0</v>
      </c>
      <c r="F1621" s="2">
        <v>0</v>
      </c>
      <c r="G1621" s="3">
        <f t="shared" si="70"/>
        <v>6693.9832000000033</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154769.16999999998</v>
      </c>
      <c r="D1622" s="2">
        <v>0</v>
      </c>
      <c r="E1622" s="2">
        <v>0</v>
      </c>
      <c r="F1622" s="2">
        <v>0</v>
      </c>
      <c r="G1622" s="3">
        <f t="shared" si="70"/>
        <v>6345.5359699999999</v>
      </c>
      <c r="H1622" s="3">
        <f t="shared" si="71"/>
        <v>0.16999999998370185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152580.13999999998</v>
      </c>
      <c r="D1628" s="2">
        <v>0</v>
      </c>
      <c r="E1628" s="2">
        <v>0</v>
      </c>
      <c r="F1628" s="2">
        <v>0</v>
      </c>
      <c r="G1628" s="3">
        <f t="shared" si="70"/>
        <v>7171.2665799999995</v>
      </c>
      <c r="H1628" s="3">
        <f t="shared" si="71"/>
        <v>0.13999999998486601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545.96</v>
      </c>
      <c r="D1629" s="2">
        <v>0</v>
      </c>
      <c r="E1629" s="2">
        <v>0</v>
      </c>
      <c r="F1629" s="2">
        <v>0</v>
      </c>
      <c r="G1629" s="3">
        <f t="shared" si="70"/>
        <v>26.206080000000004</v>
      </c>
      <c r="H1629" s="3">
        <f t="shared" si="71"/>
        <v>3.999999999996362E-2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545.96</v>
      </c>
      <c r="D1633" s="2">
        <v>0</v>
      </c>
      <c r="E1633" s="2">
        <v>0</v>
      </c>
      <c r="F1633" s="2">
        <v>0</v>
      </c>
      <c r="G1633" s="3">
        <f t="shared" si="70"/>
        <v>28.38992</v>
      </c>
      <c r="H1633" s="3">
        <f t="shared" si="71"/>
        <v>3.999999999996362E-2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151179.24000000002</v>
      </c>
      <c r="D1634" s="2">
        <v>0</v>
      </c>
      <c r="E1634" s="2">
        <v>0</v>
      </c>
      <c r="F1634" s="2">
        <v>0</v>
      </c>
      <c r="G1634" s="3">
        <f t="shared" si="70"/>
        <v>8012.4997200000007</v>
      </c>
      <c r="H1634" s="3">
        <f t="shared" si="71"/>
        <v>0.2400000000197906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3072.04</v>
      </c>
      <c r="D1635" s="2">
        <v>0</v>
      </c>
      <c r="E1635" s="2">
        <v>0</v>
      </c>
      <c r="F1635" s="2">
        <v>0</v>
      </c>
      <c r="G1635" s="3">
        <f t="shared" si="70"/>
        <v>165.89016000000001</v>
      </c>
      <c r="H1635" s="3">
        <f t="shared" si="71"/>
        <v>3.999999999996362E-2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2500</v>
      </c>
      <c r="D1637" s="2">
        <v>0</v>
      </c>
      <c r="E1637" s="2">
        <v>0</v>
      </c>
      <c r="F1637" s="2">
        <v>0</v>
      </c>
      <c r="G1637" s="3">
        <f t="shared" si="70"/>
        <v>140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145607.20000000001</v>
      </c>
      <c r="D1638" s="2">
        <v>0</v>
      </c>
      <c r="E1638" s="2">
        <v>0</v>
      </c>
      <c r="F1638" s="2">
        <v>0</v>
      </c>
      <c r="G1638" s="3">
        <f t="shared" si="70"/>
        <v>8299.6104000000014</v>
      </c>
      <c r="H1638" s="3">
        <f t="shared" si="71"/>
        <v>0.20000000001164153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335.05</v>
      </c>
      <c r="D1654" s="2">
        <v>0</v>
      </c>
      <c r="E1654" s="2">
        <v>0</v>
      </c>
      <c r="F1654" s="2">
        <v>0</v>
      </c>
      <c r="G1654" s="3">
        <f t="shared" si="70"/>
        <v>24.458649999999999</v>
      </c>
      <c r="H1654" s="3">
        <f t="shared" si="71"/>
        <v>5.0000000000011369E-2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335.05</v>
      </c>
      <c r="D1655" s="2">
        <v>0</v>
      </c>
      <c r="E1655" s="2">
        <v>0</v>
      </c>
      <c r="F1655" s="2">
        <v>0</v>
      </c>
      <c r="G1655" s="3">
        <f t="shared" si="70"/>
        <v>24.793700000000001</v>
      </c>
      <c r="H1655" s="3">
        <f t="shared" si="71"/>
        <v>5.0000000000011369E-2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331.81</v>
      </c>
      <c r="D1659" s="2">
        <v>0</v>
      </c>
      <c r="E1659" s="2">
        <v>0</v>
      </c>
      <c r="F1659" s="2">
        <v>0</v>
      </c>
      <c r="G1659" s="3">
        <f t="shared" si="70"/>
        <v>25.881180000000001</v>
      </c>
      <c r="H1659" s="3">
        <f t="shared" si="71"/>
        <v>0.18999999999999773</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331.81</v>
      </c>
      <c r="D1663" s="2">
        <v>0</v>
      </c>
      <c r="E1663" s="2">
        <v>0</v>
      </c>
      <c r="F1663" s="2">
        <v>0</v>
      </c>
      <c r="G1663" s="3">
        <f t="shared" si="70"/>
        <v>27.20842</v>
      </c>
      <c r="H1663" s="3">
        <f t="shared" si="71"/>
        <v>0.18999999999999773</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188.08</v>
      </c>
      <c r="D1664" s="2">
        <v>0</v>
      </c>
      <c r="E1664" s="2">
        <v>0</v>
      </c>
      <c r="F1664" s="2">
        <v>0</v>
      </c>
      <c r="G1664" s="3">
        <f t="shared" si="70"/>
        <v>15.610640000000002</v>
      </c>
      <c r="H1664" s="3">
        <f t="shared" si="71"/>
        <v>8.0000000000012506E-2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188.08</v>
      </c>
      <c r="D1668" s="2">
        <v>0</v>
      </c>
      <c r="E1668" s="2">
        <v>0</v>
      </c>
      <c r="F1668" s="2">
        <v>0</v>
      </c>
      <c r="G1668" s="3">
        <f t="shared" si="70"/>
        <v>16.362960000000001</v>
      </c>
      <c r="H1668" s="3">
        <f t="shared" si="71"/>
        <v>8.0000000000012506E-2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1834.76</v>
      </c>
      <c r="D1669" s="2">
        <v>0</v>
      </c>
      <c r="E1669" s="2">
        <v>0</v>
      </c>
      <c r="F1669" s="2">
        <v>0</v>
      </c>
      <c r="G1669" s="3">
        <f t="shared" si="70"/>
        <v>161.45887999999999</v>
      </c>
      <c r="H1669" s="3">
        <f t="shared" si="71"/>
        <v>0.24000000000000909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1834.76</v>
      </c>
      <c r="D1673" s="2">
        <v>0</v>
      </c>
      <c r="E1673" s="2">
        <v>0</v>
      </c>
      <c r="F1673" s="2">
        <v>0</v>
      </c>
      <c r="G1673" s="3">
        <f t="shared" si="70"/>
        <v>168.79792</v>
      </c>
      <c r="H1673" s="3">
        <f t="shared" si="71"/>
        <v>0.24000000000000909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354.27</v>
      </c>
      <c r="D1680" s="2">
        <v>0</v>
      </c>
      <c r="E1680" s="2">
        <v>0</v>
      </c>
      <c r="F1680" s="2">
        <v>0</v>
      </c>
      <c r="G1680" s="3">
        <f>B1680/1000*C1680</f>
        <v>35.07273</v>
      </c>
      <c r="H1680" s="3">
        <f>ABS(C1680-ROUND(C1680,0))</f>
        <v>0.26999999999998181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12580.41</v>
      </c>
      <c r="D1681" s="2">
        <v>0</v>
      </c>
      <c r="E1681" s="2">
        <v>0</v>
      </c>
      <c r="F1681" s="2">
        <v>0</v>
      </c>
      <c r="G1681" s="3">
        <f t="shared" si="70"/>
        <v>1258.0410000000002</v>
      </c>
      <c r="H1681" s="3">
        <f t="shared" si="71"/>
        <v>0.40999999999985448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12035.26</v>
      </c>
      <c r="D1683" s="2">
        <v>0</v>
      </c>
      <c r="E1683" s="2">
        <v>0</v>
      </c>
      <c r="F1683" s="2">
        <v>0</v>
      </c>
      <c r="G1683" s="3">
        <f t="shared" si="70"/>
        <v>1227.5965200000001</v>
      </c>
      <c r="H1683" s="3">
        <f t="shared" si="71"/>
        <v>0.26000000000021828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545.15</v>
      </c>
      <c r="D1684" s="2">
        <v>0</v>
      </c>
      <c r="E1684" s="2">
        <v>0</v>
      </c>
      <c r="F1684" s="2">
        <v>0</v>
      </c>
      <c r="G1684" s="3">
        <f t="shared" si="70"/>
        <v>56.150449999999992</v>
      </c>
      <c r="H1684" s="3">
        <f t="shared" si="71"/>
        <v>0.14999999999997726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36758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876430.46000000008</v>
      </c>
      <c r="I17" s="275">
        <f>'PR-RAS'!E6</f>
        <v>666706.30000000005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596948.01</v>
      </c>
      <c r="I18" s="275">
        <f>'PR-RAS'!E152</f>
        <v>637909.29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156236.04000000018</v>
      </c>
      <c r="I19" s="275">
        <f>'PR-RAS'!E649</f>
        <v>94402.709999999992</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2485492.6900000004</v>
      </c>
      <c r="I22" s="275">
        <f>BILANCA!E7</f>
        <v>2463760.2900000005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241481.54000000004</v>
      </c>
      <c r="I23" s="275">
        <f>BILANCA!E69</f>
        <v>103507.18000000001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185185.24</v>
      </c>
      <c r="I24" s="275">
        <f>BILANCA!E177</f>
        <v>167543.83000000002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2541788.9900000002</v>
      </c>
      <c r="I25" s="275">
        <f>BILANCA!E251</f>
        <v>2399723.64</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207657.79</v>
      </c>
      <c r="I27" s="275">
        <f>'RAS-funkcijski'!E5</f>
        <v>241693.16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111986.19</v>
      </c>
      <c r="I28" s="275">
        <f>'RAS-funkcijski'!E35</f>
        <v>70812.040000000008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103435.64</v>
      </c>
      <c r="I30" s="275">
        <f>'RAS-funkcijski'!E114</f>
        <v>122414.1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804168.21000000008</v>
      </c>
      <c r="I31" s="275">
        <f>'RAS-funkcijski'!E141</f>
        <v>742631.09</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13389.36</v>
      </c>
      <c r="I33" s="275">
        <f>'P-VRIO'!E5</f>
        <v>13389.36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5849.36</v>
      </c>
      <c r="I34" s="275">
        <f>'P-VRIO'!E22</f>
        <v>5849.36</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184990.99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167349.58000000007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154769.16999999998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12580.41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Normal="100" workbookViewId="0">
      <selection activeCell="E10" sqref="E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876430.46000000008</v>
      </c>
      <c r="E6" s="60">
        <f>E7+E43+E49+E82+E106+E125+E134+E140</f>
        <v>666706.30000000005</v>
      </c>
      <c r="F6" s="45">
        <f t="shared" ref="F6:F132" si="0">IF(D6&lt;&gt;0,IF(E6/D6&gt;=100,"&gt;&gt;100",E6/D6*100),"-")</f>
        <v>76.070644555188096</v>
      </c>
    </row>
    <row r="7" spans="1:24" ht="12.75" customHeight="1" x14ac:dyDescent="0.2">
      <c r="A7" s="63">
        <v>61</v>
      </c>
      <c r="B7" s="220" t="s">
        <v>17</v>
      </c>
      <c r="C7" s="247" t="s">
        <v>18</v>
      </c>
      <c r="D7" s="60">
        <f>D8+D17+D23+D29+D36+D39</f>
        <v>132013.74</v>
      </c>
      <c r="E7" s="60">
        <f>E8+E17+E23+E29+E36+E39</f>
        <v>118355.37000000001</v>
      </c>
      <c r="F7" s="45">
        <f t="shared" si="0"/>
        <v>89.653826942559178</v>
      </c>
    </row>
    <row r="8" spans="1:24" ht="12.75" customHeight="1" x14ac:dyDescent="0.2">
      <c r="A8" s="63">
        <v>611</v>
      </c>
      <c r="B8" s="220" t="s">
        <v>19</v>
      </c>
      <c r="C8" s="247" t="s">
        <v>20</v>
      </c>
      <c r="D8" s="60">
        <f>SUM(D9:D14)-D15-D16</f>
        <v>106994.72</v>
      </c>
      <c r="E8" s="60">
        <f>SUM(E9:E14)-E15-E16</f>
        <v>101249.74</v>
      </c>
      <c r="F8" s="45">
        <f t="shared" si="0"/>
        <v>94.630594855521849</v>
      </c>
    </row>
    <row r="9" spans="1:24" ht="12.75" customHeight="1" x14ac:dyDescent="0.2">
      <c r="A9" s="63">
        <v>6111</v>
      </c>
      <c r="B9" s="65" t="s">
        <v>21</v>
      </c>
      <c r="C9" s="247" t="s">
        <v>22</v>
      </c>
      <c r="D9" s="194">
        <v>106994.72</v>
      </c>
      <c r="E9" s="194">
        <v>101249.74</v>
      </c>
      <c r="F9" s="45">
        <f t="shared" si="0"/>
        <v>94.630594855521849</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22081.39</v>
      </c>
      <c r="E23" s="60">
        <f t="shared" si="2"/>
        <v>13036.460000000001</v>
      </c>
      <c r="F23" s="45">
        <f t="shared" si="0"/>
        <v>59.038221778610868</v>
      </c>
    </row>
    <row r="24" spans="1:6" ht="12.75" customHeight="1" x14ac:dyDescent="0.2">
      <c r="A24" s="63">
        <v>6131</v>
      </c>
      <c r="B24" s="65" t="s">
        <v>51</v>
      </c>
      <c r="C24" s="247" t="s">
        <v>52</v>
      </c>
      <c r="D24" s="194">
        <v>342.45</v>
      </c>
      <c r="E24" s="194">
        <v>194.87</v>
      </c>
      <c r="F24" s="45">
        <f t="shared" si="0"/>
        <v>56.904657614250254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21738.94</v>
      </c>
      <c r="E27" s="194">
        <v>12841.59</v>
      </c>
      <c r="F27" s="45">
        <f t="shared" si="0"/>
        <v>59.071831469243676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2937.63</v>
      </c>
      <c r="E29" s="60">
        <f>SUM(E30:E35)</f>
        <v>4069.17</v>
      </c>
      <c r="F29" s="45">
        <f t="shared" si="0"/>
        <v>138.51880597624614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2937.63</v>
      </c>
      <c r="E31" s="194">
        <v>4069.17</v>
      </c>
      <c r="F31" s="45">
        <f t="shared" si="0"/>
        <v>138.51880597624614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637386.32000000007</v>
      </c>
      <c r="E49" s="60">
        <f>E50+E53+E58+E61+E64+E68+E71+E74+E77</f>
        <v>467979.02</v>
      </c>
      <c r="F49" s="45">
        <f t="shared" si="0"/>
        <v>73.42156637437715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19949.830000000002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19949.830000000002</v>
      </c>
      <c r="E57" s="194"/>
      <c r="F57" s="45">
        <f t="shared" si="0"/>
        <v>0</v>
      </c>
    </row>
    <row r="58" spans="1:6" ht="24" x14ac:dyDescent="0.2">
      <c r="A58" s="63">
        <v>633</v>
      </c>
      <c r="B58" s="65" t="s">
        <v>119</v>
      </c>
      <c r="C58" s="247" t="s">
        <v>120</v>
      </c>
      <c r="D58" s="60">
        <f t="shared" ref="D58:E58" si="9">SUM(D59:D60)</f>
        <v>486857.73</v>
      </c>
      <c r="E58" s="60">
        <f t="shared" si="9"/>
        <v>406415.84</v>
      </c>
      <c r="F58" s="45">
        <f t="shared" si="0"/>
        <v>83.47733125239688</v>
      </c>
    </row>
    <row r="59" spans="1:6" ht="24" x14ac:dyDescent="0.2">
      <c r="A59" s="63">
        <v>6331</v>
      </c>
      <c r="B59" s="65" t="s">
        <v>121</v>
      </c>
      <c r="C59" s="247" t="s">
        <v>122</v>
      </c>
      <c r="D59" s="194">
        <v>275988.39</v>
      </c>
      <c r="E59" s="194">
        <v>334879.83</v>
      </c>
      <c r="F59" s="45">
        <f t="shared" si="0"/>
        <v>121.33837586428908</v>
      </c>
    </row>
    <row r="60" spans="1:6" ht="24" x14ac:dyDescent="0.2">
      <c r="A60" s="63">
        <v>6332</v>
      </c>
      <c r="B60" s="65" t="s">
        <v>123</v>
      </c>
      <c r="C60" s="247" t="s">
        <v>124</v>
      </c>
      <c r="D60" s="194">
        <v>210869.34</v>
      </c>
      <c r="E60" s="194">
        <v>71536.009999999995</v>
      </c>
      <c r="F60" s="45">
        <f t="shared" si="0"/>
        <v>33.924329634644849</v>
      </c>
    </row>
    <row r="61" spans="1:6" ht="12.75" customHeight="1" x14ac:dyDescent="0.2">
      <c r="A61" s="63">
        <v>634</v>
      </c>
      <c r="B61" s="65" t="s">
        <v>125</v>
      </c>
      <c r="C61" s="247" t="s">
        <v>126</v>
      </c>
      <c r="D61" s="60">
        <f t="shared" ref="D61:E61" si="10">SUM(D62:D63)</f>
        <v>8192.2800000000007</v>
      </c>
      <c r="E61" s="60">
        <f t="shared" si="10"/>
        <v>6900.3</v>
      </c>
      <c r="F61" s="45">
        <f t="shared" si="0"/>
        <v>84.229298803263546</v>
      </c>
    </row>
    <row r="62" spans="1:6" ht="12.75" customHeight="1" x14ac:dyDescent="0.2">
      <c r="A62" s="63">
        <v>6341</v>
      </c>
      <c r="B62" s="65" t="s">
        <v>127</v>
      </c>
      <c r="C62" s="247" t="s">
        <v>128</v>
      </c>
      <c r="D62" s="194">
        <v>8192.2800000000007</v>
      </c>
      <c r="E62" s="194">
        <v>6900.3</v>
      </c>
      <c r="F62" s="45">
        <f t="shared" si="0"/>
        <v>84.229298803263546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122386.48</v>
      </c>
      <c r="E74" s="60">
        <f t="shared" si="13"/>
        <v>54662.879999999997</v>
      </c>
      <c r="F74" s="45">
        <f t="shared" si="0"/>
        <v>44.664149177262061</v>
      </c>
    </row>
    <row r="75" spans="1:6" ht="12.75" customHeight="1" x14ac:dyDescent="0.2">
      <c r="A75" s="63" t="s">
        <v>153</v>
      </c>
      <c r="B75" s="65" t="s">
        <v>154</v>
      </c>
      <c r="C75" s="247" t="s">
        <v>153</v>
      </c>
      <c r="D75" s="194">
        <v>122386.48</v>
      </c>
      <c r="E75" s="194">
        <v>54662.879999999997</v>
      </c>
      <c r="F75" s="45">
        <f t="shared" si="0"/>
        <v>44.664149177262061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52628.110000000008</v>
      </c>
      <c r="E82" s="60">
        <f t="shared" si="15"/>
        <v>54325.399999999994</v>
      </c>
      <c r="F82" s="45">
        <f t="shared" si="0"/>
        <v>103.22506356393947</v>
      </c>
    </row>
    <row r="83" spans="1:6" ht="12.75" customHeight="1" x14ac:dyDescent="0.2">
      <c r="A83" s="63">
        <v>641</v>
      </c>
      <c r="B83" s="64" t="s">
        <v>169</v>
      </c>
      <c r="C83" s="247" t="s">
        <v>170</v>
      </c>
      <c r="D83" s="60">
        <f t="shared" ref="D83:E83" si="16">SUM(D84:D90)</f>
        <v>29.19</v>
      </c>
      <c r="E83" s="60">
        <f t="shared" si="16"/>
        <v>23.26</v>
      </c>
      <c r="F83" s="45">
        <f t="shared" si="0"/>
        <v>79.684823569715661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29.19</v>
      </c>
      <c r="E85" s="194">
        <v>23.26</v>
      </c>
      <c r="F85" s="45">
        <f t="shared" si="0"/>
        <v>79.684823569715661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52598.920000000006</v>
      </c>
      <c r="E91" s="60">
        <f t="shared" si="17"/>
        <v>54302.139999999992</v>
      </c>
      <c r="F91" s="45">
        <f t="shared" si="0"/>
        <v>103.23812732276629</v>
      </c>
    </row>
    <row r="92" spans="1:6" ht="12.75" customHeight="1" x14ac:dyDescent="0.2">
      <c r="A92" s="63">
        <v>6421</v>
      </c>
      <c r="B92" s="64" t="s">
        <v>187</v>
      </c>
      <c r="C92" s="247" t="s">
        <v>188</v>
      </c>
      <c r="D92" s="194">
        <v>18597.580000000002</v>
      </c>
      <c r="E92" s="194">
        <v>18655.97</v>
      </c>
      <c r="F92" s="45">
        <f t="shared" si="0"/>
        <v>100.31396558046799</v>
      </c>
    </row>
    <row r="93" spans="1:6" ht="12.75" customHeight="1" x14ac:dyDescent="0.2">
      <c r="A93" s="63">
        <v>6422</v>
      </c>
      <c r="B93" s="64" t="s">
        <v>189</v>
      </c>
      <c r="C93" s="247" t="s">
        <v>190</v>
      </c>
      <c r="D93" s="194">
        <v>20149.88</v>
      </c>
      <c r="E93" s="194">
        <v>21655.48</v>
      </c>
      <c r="F93" s="45">
        <f t="shared" si="0"/>
        <v>107.47200479605834</v>
      </c>
    </row>
    <row r="94" spans="1:6" ht="12.75" customHeight="1" x14ac:dyDescent="0.2">
      <c r="A94" s="63">
        <v>6423</v>
      </c>
      <c r="B94" s="64" t="s">
        <v>191</v>
      </c>
      <c r="C94" s="247" t="s">
        <v>192</v>
      </c>
      <c r="D94" s="194">
        <v>13851.46</v>
      </c>
      <c r="E94" s="194">
        <v>13851.34</v>
      </c>
      <c r="F94" s="45">
        <f t="shared" si="0"/>
        <v>99.999133665332039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139.35</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54402.290000000008</v>
      </c>
      <c r="E106" s="60">
        <f>E107+E112+E120+E124</f>
        <v>24046.510000000002</v>
      </c>
      <c r="F106" s="45">
        <f t="shared" si="0"/>
        <v>44.201282703356789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34521.560000000005</v>
      </c>
      <c r="E112" s="60">
        <f t="shared" si="20"/>
        <v>3890.95</v>
      </c>
      <c r="F112" s="45">
        <f t="shared" si="0"/>
        <v>11.271072338561755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4.3099999999999996</v>
      </c>
      <c r="E114" s="194"/>
      <c r="F114" s="45">
        <f t="shared" si="0"/>
        <v>0</v>
      </c>
    </row>
    <row r="115" spans="1:6" ht="12.75" customHeight="1" x14ac:dyDescent="0.2">
      <c r="A115" s="63">
        <v>6524</v>
      </c>
      <c r="B115" s="64" t="s">
        <v>233</v>
      </c>
      <c r="C115" s="247" t="s">
        <v>234</v>
      </c>
      <c r="D115" s="194">
        <v>30898.04</v>
      </c>
      <c r="E115" s="194">
        <v>2677.31</v>
      </c>
      <c r="F115" s="45">
        <f t="shared" si="0"/>
        <v>8.664983280492871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3619.21</v>
      </c>
      <c r="E117" s="194">
        <v>1213.6400000000001</v>
      </c>
      <c r="F117" s="45">
        <f t="shared" si="0"/>
        <v>33.533284888138574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19880.73</v>
      </c>
      <c r="E120" s="60">
        <f t="shared" si="21"/>
        <v>20155.560000000001</v>
      </c>
      <c r="F120" s="45">
        <f t="shared" si="0"/>
        <v>101.38239390605878</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19880.73</v>
      </c>
      <c r="E122" s="194">
        <v>20155.560000000001</v>
      </c>
      <c r="F122" s="45">
        <f t="shared" si="0"/>
        <v>101.38239390605878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2000</v>
      </c>
      <c r="F125" s="45" t="str">
        <f t="shared" si="0"/>
        <v>-</v>
      </c>
    </row>
    <row r="126" spans="1:6" ht="12.75" customHeight="1" x14ac:dyDescent="0.2">
      <c r="A126" s="63">
        <v>661</v>
      </c>
      <c r="B126" s="65" t="s">
        <v>255</v>
      </c>
      <c r="C126" s="247" t="s">
        <v>256</v>
      </c>
      <c r="D126" s="60">
        <f t="shared" ref="D126:E126" si="23">SUM(D127:D128)</f>
        <v>0</v>
      </c>
      <c r="E126" s="60">
        <f t="shared" si="23"/>
        <v>2000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2000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596948.01</v>
      </c>
      <c r="E152" s="60">
        <f>E153+E164+E202+E221+E230+E262+E273</f>
        <v>637909.29</v>
      </c>
      <c r="F152" s="45">
        <f t="shared" si="26"/>
        <v>106.86178349099447</v>
      </c>
    </row>
    <row r="153" spans="1:6" ht="12.75" customHeight="1" x14ac:dyDescent="0.2">
      <c r="A153" s="63">
        <v>31</v>
      </c>
      <c r="B153" s="64" t="s">
        <v>308</v>
      </c>
      <c r="C153" s="247" t="s">
        <v>309</v>
      </c>
      <c r="D153" s="60">
        <f t="shared" ref="D153:E153" si="30">D154+D159+D160</f>
        <v>124372.06</v>
      </c>
      <c r="E153" s="60">
        <f t="shared" si="30"/>
        <v>219693.34999999998</v>
      </c>
      <c r="F153" s="45">
        <f t="shared" si="26"/>
        <v>176.64204484512032</v>
      </c>
    </row>
    <row r="154" spans="1:6" ht="12.75" customHeight="1" x14ac:dyDescent="0.2">
      <c r="A154" s="63">
        <v>311</v>
      </c>
      <c r="B154" s="64" t="s">
        <v>310</v>
      </c>
      <c r="C154" s="247" t="s">
        <v>311</v>
      </c>
      <c r="D154" s="60">
        <f t="shared" ref="D154:E154" si="31">SUM(D155:D158)</f>
        <v>98495.01</v>
      </c>
      <c r="E154" s="60">
        <f t="shared" si="31"/>
        <v>178350.52</v>
      </c>
      <c r="F154" s="45">
        <f t="shared" si="26"/>
        <v>181.07569104262237</v>
      </c>
    </row>
    <row r="155" spans="1:6" ht="12.75" customHeight="1" x14ac:dyDescent="0.2">
      <c r="A155" s="63">
        <v>3111</v>
      </c>
      <c r="B155" s="64" t="s">
        <v>312</v>
      </c>
      <c r="C155" s="247" t="s">
        <v>313</v>
      </c>
      <c r="D155" s="194">
        <v>98495.01</v>
      </c>
      <c r="E155" s="194">
        <v>178350.52</v>
      </c>
      <c r="F155" s="45">
        <f t="shared" si="26"/>
        <v>181.07569104262237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8924.73</v>
      </c>
      <c r="E159" s="194">
        <v>12274.22</v>
      </c>
      <c r="F159" s="45">
        <f t="shared" si="26"/>
        <v>137.53043509439502</v>
      </c>
    </row>
    <row r="160" spans="1:6" ht="12.75" customHeight="1" x14ac:dyDescent="0.2">
      <c r="A160" s="63">
        <v>313</v>
      </c>
      <c r="B160" s="65" t="s">
        <v>322</v>
      </c>
      <c r="C160" s="247" t="s">
        <v>323</v>
      </c>
      <c r="D160" s="60">
        <f t="shared" ref="D160:E160" si="32">SUM(D161:D163)</f>
        <v>16952.32</v>
      </c>
      <c r="E160" s="60">
        <f t="shared" si="32"/>
        <v>29068.61</v>
      </c>
      <c r="F160" s="45">
        <f t="shared" si="26"/>
        <v>171.47275417170042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16952.32</v>
      </c>
      <c r="E162" s="194">
        <v>29068.61</v>
      </c>
      <c r="F162" s="45">
        <f t="shared" si="26"/>
        <v>171.47275417170042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239848.06</v>
      </c>
      <c r="E164" s="60">
        <f>E165+E170+E178+E188+E189+E194</f>
        <v>172195.11000000002</v>
      </c>
      <c r="F164" s="45">
        <f t="shared" si="26"/>
        <v>71.793413713665231</v>
      </c>
    </row>
    <row r="165" spans="1:6" ht="12.75" customHeight="1" x14ac:dyDescent="0.2">
      <c r="A165" s="63">
        <v>321</v>
      </c>
      <c r="B165" s="64" t="s">
        <v>332</v>
      </c>
      <c r="C165" s="247" t="s">
        <v>333</v>
      </c>
      <c r="D165" s="60">
        <f t="shared" ref="D165:E165" si="33">SUM(D166:D169)</f>
        <v>6750.56</v>
      </c>
      <c r="E165" s="60">
        <f t="shared" si="33"/>
        <v>7379.4</v>
      </c>
      <c r="F165" s="45">
        <f t="shared" si="26"/>
        <v>109.31537531701072</v>
      </c>
    </row>
    <row r="166" spans="1:6" ht="12.75" customHeight="1" x14ac:dyDescent="0.2">
      <c r="A166" s="63">
        <v>3211</v>
      </c>
      <c r="B166" s="64" t="s">
        <v>334</v>
      </c>
      <c r="C166" s="247" t="s">
        <v>335</v>
      </c>
      <c r="D166" s="194">
        <v>4899.1000000000004</v>
      </c>
      <c r="E166" s="194">
        <v>3823.5</v>
      </c>
      <c r="F166" s="45">
        <f t="shared" si="26"/>
        <v>78.044947031087347</v>
      </c>
    </row>
    <row r="167" spans="1:6" ht="12.75" customHeight="1" x14ac:dyDescent="0.2">
      <c r="A167" s="63">
        <v>3212</v>
      </c>
      <c r="B167" s="64" t="s">
        <v>336</v>
      </c>
      <c r="C167" s="247" t="s">
        <v>337</v>
      </c>
      <c r="D167" s="194">
        <v>1556.46</v>
      </c>
      <c r="E167" s="194">
        <v>1855.9</v>
      </c>
      <c r="F167" s="45">
        <f t="shared" si="26"/>
        <v>119.23852845559797</v>
      </c>
    </row>
    <row r="168" spans="1:6" ht="12.75" customHeight="1" x14ac:dyDescent="0.2">
      <c r="A168" s="63">
        <v>3213</v>
      </c>
      <c r="B168" s="64" t="s">
        <v>338</v>
      </c>
      <c r="C168" s="247" t="s">
        <v>339</v>
      </c>
      <c r="D168" s="194">
        <v>295</v>
      </c>
      <c r="E168" s="194">
        <v>1700</v>
      </c>
      <c r="F168" s="45">
        <f t="shared" si="26"/>
        <v>576.27118644067798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28636.73</v>
      </c>
      <c r="E170" s="60">
        <f t="shared" si="34"/>
        <v>22615.190000000002</v>
      </c>
      <c r="F170" s="45">
        <f t="shared" si="26"/>
        <v>78.972669016329732</v>
      </c>
    </row>
    <row r="171" spans="1:6" ht="12.75" customHeight="1" x14ac:dyDescent="0.2">
      <c r="A171" s="63">
        <v>3221</v>
      </c>
      <c r="B171" s="64" t="s">
        <v>344</v>
      </c>
      <c r="C171" s="247" t="s">
        <v>345</v>
      </c>
      <c r="D171" s="194">
        <v>4825.75</v>
      </c>
      <c r="E171" s="194">
        <v>5038.41</v>
      </c>
      <c r="F171" s="45">
        <f t="shared" si="26"/>
        <v>104.40677614878516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17509.599999999999</v>
      </c>
      <c r="E173" s="194">
        <v>16556.29</v>
      </c>
      <c r="F173" s="45">
        <f t="shared" si="26"/>
        <v>94.555500982318279</v>
      </c>
    </row>
    <row r="174" spans="1:6" ht="12.75" customHeight="1" x14ac:dyDescent="0.2">
      <c r="A174" s="63">
        <v>3224</v>
      </c>
      <c r="B174" s="65" t="s">
        <v>350</v>
      </c>
      <c r="C174" s="247" t="s">
        <v>351</v>
      </c>
      <c r="D174" s="194">
        <v>5025.72</v>
      </c>
      <c r="E174" s="194">
        <v>841.18</v>
      </c>
      <c r="F174" s="45">
        <f t="shared" si="26"/>
        <v>16.737502288229347</v>
      </c>
    </row>
    <row r="175" spans="1:6" ht="12.75" customHeight="1" x14ac:dyDescent="0.2">
      <c r="A175" s="63">
        <v>3225</v>
      </c>
      <c r="B175" s="65" t="s">
        <v>352</v>
      </c>
      <c r="C175" s="247" t="s">
        <v>353</v>
      </c>
      <c r="D175" s="194">
        <v>763.16</v>
      </c>
      <c r="E175" s="194">
        <v>179.31</v>
      </c>
      <c r="F175" s="45">
        <f t="shared" si="26"/>
        <v>23.495728287646102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512.5</v>
      </c>
      <c r="E177" s="194"/>
      <c r="F177" s="45">
        <f t="shared" si="26"/>
        <v>0</v>
      </c>
    </row>
    <row r="178" spans="1:6" ht="12.75" customHeight="1" x14ac:dyDescent="0.2">
      <c r="A178" s="63">
        <v>323</v>
      </c>
      <c r="B178" s="65" t="s">
        <v>358</v>
      </c>
      <c r="C178" s="247" t="s">
        <v>359</v>
      </c>
      <c r="D178" s="60">
        <f t="shared" ref="D178:E178" si="35">SUM(D179:D187)</f>
        <v>155378.72</v>
      </c>
      <c r="E178" s="60">
        <f t="shared" si="35"/>
        <v>94665.89</v>
      </c>
      <c r="F178" s="45">
        <f t="shared" si="26"/>
        <v>60.925904139254072</v>
      </c>
    </row>
    <row r="179" spans="1:6" ht="12.75" customHeight="1" x14ac:dyDescent="0.2">
      <c r="A179" s="63">
        <v>3231</v>
      </c>
      <c r="B179" s="65" t="s">
        <v>360</v>
      </c>
      <c r="C179" s="247" t="s">
        <v>361</v>
      </c>
      <c r="D179" s="194">
        <v>4249.67</v>
      </c>
      <c r="E179" s="194">
        <v>5183.6400000000003</v>
      </c>
      <c r="F179" s="45">
        <f t="shared" si="26"/>
        <v>121.97747119188078</v>
      </c>
    </row>
    <row r="180" spans="1:6" ht="12.75" customHeight="1" x14ac:dyDescent="0.2">
      <c r="A180" s="63">
        <v>3232</v>
      </c>
      <c r="B180" s="65" t="s">
        <v>362</v>
      </c>
      <c r="C180" s="247" t="s">
        <v>363</v>
      </c>
      <c r="D180" s="194">
        <v>73547</v>
      </c>
      <c r="E180" s="194">
        <v>31919.95</v>
      </c>
      <c r="F180" s="45">
        <f t="shared" si="26"/>
        <v>43.400750540470725</v>
      </c>
    </row>
    <row r="181" spans="1:6" ht="12.75" customHeight="1" x14ac:dyDescent="0.2">
      <c r="A181" s="63">
        <v>3233</v>
      </c>
      <c r="B181" s="65" t="s">
        <v>364</v>
      </c>
      <c r="C181" s="247" t="s">
        <v>365</v>
      </c>
      <c r="D181" s="194">
        <v>4203.82</v>
      </c>
      <c r="E181" s="194">
        <v>9887.2800000000007</v>
      </c>
      <c r="F181" s="45">
        <f t="shared" si="26"/>
        <v>235.19751083538307</v>
      </c>
    </row>
    <row r="182" spans="1:6" ht="12.75" customHeight="1" x14ac:dyDescent="0.2">
      <c r="A182" s="63">
        <v>3234</v>
      </c>
      <c r="B182" s="65" t="s">
        <v>366</v>
      </c>
      <c r="C182" s="247" t="s">
        <v>367</v>
      </c>
      <c r="D182" s="194">
        <v>27532.18</v>
      </c>
      <c r="E182" s="194">
        <v>14721.11</v>
      </c>
      <c r="F182" s="45">
        <f t="shared" si="26"/>
        <v>53.468740942417206</v>
      </c>
    </row>
    <row r="183" spans="1:6" ht="12.75" customHeight="1" x14ac:dyDescent="0.2">
      <c r="A183" s="63">
        <v>3235</v>
      </c>
      <c r="B183" s="64" t="s">
        <v>368</v>
      </c>
      <c r="C183" s="247" t="s">
        <v>369</v>
      </c>
      <c r="D183" s="194">
        <v>5723.19</v>
      </c>
      <c r="E183" s="194">
        <v>3968.63</v>
      </c>
      <c r="F183" s="45">
        <f t="shared" si="26"/>
        <v>69.342971314948485</v>
      </c>
    </row>
    <row r="184" spans="1:6" ht="12.75" customHeight="1" x14ac:dyDescent="0.2">
      <c r="A184" s="63">
        <v>3236</v>
      </c>
      <c r="B184" s="64" t="s">
        <v>370</v>
      </c>
      <c r="C184" s="247" t="s">
        <v>371</v>
      </c>
      <c r="D184" s="194">
        <v>4582.38</v>
      </c>
      <c r="E184" s="194">
        <v>1549.23</v>
      </c>
      <c r="F184" s="45">
        <f t="shared" si="26"/>
        <v>33.808413968287219</v>
      </c>
    </row>
    <row r="185" spans="1:6" ht="12.75" customHeight="1" x14ac:dyDescent="0.2">
      <c r="A185" s="63">
        <v>3237</v>
      </c>
      <c r="B185" s="64" t="s">
        <v>372</v>
      </c>
      <c r="C185" s="247" t="s">
        <v>373</v>
      </c>
      <c r="D185" s="194">
        <v>24044.65</v>
      </c>
      <c r="E185" s="194">
        <v>18565.189999999999</v>
      </c>
      <c r="F185" s="45">
        <f t="shared" si="26"/>
        <v>77.211313119550496</v>
      </c>
    </row>
    <row r="186" spans="1:6" ht="12.75" customHeight="1" x14ac:dyDescent="0.2">
      <c r="A186" s="63">
        <v>3238</v>
      </c>
      <c r="B186" s="64" t="s">
        <v>374</v>
      </c>
      <c r="C186" s="247" t="s">
        <v>375</v>
      </c>
      <c r="D186" s="194">
        <v>5262.57</v>
      </c>
      <c r="E186" s="194">
        <v>7107.26</v>
      </c>
      <c r="F186" s="45">
        <f t="shared" si="26"/>
        <v>135.05302542293975</v>
      </c>
    </row>
    <row r="187" spans="1:6" ht="12.75" customHeight="1" x14ac:dyDescent="0.2">
      <c r="A187" s="63">
        <v>3239</v>
      </c>
      <c r="B187" s="64" t="s">
        <v>376</v>
      </c>
      <c r="C187" s="247" t="s">
        <v>377</v>
      </c>
      <c r="D187" s="194">
        <v>6233.26</v>
      </c>
      <c r="E187" s="194">
        <v>1763.6</v>
      </c>
      <c r="F187" s="45">
        <f t="shared" si="26"/>
        <v>28.293380991648025</v>
      </c>
    </row>
    <row r="188" spans="1:6" ht="12.75" customHeight="1" x14ac:dyDescent="0.2">
      <c r="A188" s="63">
        <v>324</v>
      </c>
      <c r="B188" s="64" t="s">
        <v>378</v>
      </c>
      <c r="C188" s="247" t="s">
        <v>379</v>
      </c>
      <c r="D188" s="194">
        <v>3090.63</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45991.42</v>
      </c>
      <c r="E194" s="60">
        <f t="shared" si="36"/>
        <v>47534.63</v>
      </c>
      <c r="F194" s="45">
        <f t="shared" si="26"/>
        <v>103.3554302085041</v>
      </c>
    </row>
    <row r="195" spans="1:6" ht="12.75" customHeight="1" x14ac:dyDescent="0.2">
      <c r="A195" s="63">
        <v>3291</v>
      </c>
      <c r="B195" s="183" t="s">
        <v>392</v>
      </c>
      <c r="C195" s="247" t="s">
        <v>393</v>
      </c>
      <c r="D195" s="194">
        <v>5984.48</v>
      </c>
      <c r="E195" s="194">
        <v>12918.59</v>
      </c>
      <c r="F195" s="45">
        <f t="shared" si="26"/>
        <v>215.86821244285218</v>
      </c>
    </row>
    <row r="196" spans="1:6" ht="12.75" customHeight="1" x14ac:dyDescent="0.2">
      <c r="A196" s="63">
        <v>3292</v>
      </c>
      <c r="B196" s="64" t="s">
        <v>394</v>
      </c>
      <c r="C196" s="247" t="s">
        <v>395</v>
      </c>
      <c r="D196" s="194">
        <v>2893.73</v>
      </c>
      <c r="E196" s="194">
        <v>1518.12</v>
      </c>
      <c r="F196" s="45">
        <f t="shared" si="26"/>
        <v>52.462392828632943</v>
      </c>
    </row>
    <row r="197" spans="1:6" ht="12.75" customHeight="1" x14ac:dyDescent="0.2">
      <c r="A197" s="63">
        <v>3293</v>
      </c>
      <c r="B197" s="64" t="s">
        <v>396</v>
      </c>
      <c r="C197" s="247" t="s">
        <v>397</v>
      </c>
      <c r="D197" s="194">
        <v>12457.66</v>
      </c>
      <c r="E197" s="194">
        <v>12691.75</v>
      </c>
      <c r="F197" s="45">
        <f t="shared" si="26"/>
        <v>101.87908483615703</v>
      </c>
    </row>
    <row r="198" spans="1:6" ht="12.75" customHeight="1" x14ac:dyDescent="0.2">
      <c r="A198" s="63">
        <v>3294</v>
      </c>
      <c r="B198" s="64" t="s">
        <v>398</v>
      </c>
      <c r="C198" s="247" t="s">
        <v>399</v>
      </c>
      <c r="D198" s="194">
        <v>683.18</v>
      </c>
      <c r="E198" s="194">
        <v>683.18</v>
      </c>
      <c r="F198" s="45">
        <f t="shared" si="26"/>
        <v>100</v>
      </c>
    </row>
    <row r="199" spans="1:6" ht="12.75" customHeight="1" x14ac:dyDescent="0.2">
      <c r="A199" s="63">
        <v>3295</v>
      </c>
      <c r="B199" s="64" t="s">
        <v>400</v>
      </c>
      <c r="C199" s="247" t="s">
        <v>401</v>
      </c>
      <c r="D199" s="194">
        <v>15863.19</v>
      </c>
      <c r="E199" s="194">
        <v>13593.35</v>
      </c>
      <c r="F199" s="45">
        <f t="shared" si="26"/>
        <v>85.69115039282768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8109.18</v>
      </c>
      <c r="E201" s="194">
        <v>6129.64</v>
      </c>
      <c r="F201" s="45">
        <f t="shared" si="26"/>
        <v>75.588900480689787</v>
      </c>
    </row>
    <row r="202" spans="1:6" ht="12.75" customHeight="1" x14ac:dyDescent="0.2">
      <c r="A202" s="63">
        <v>34</v>
      </c>
      <c r="B202" s="183" t="s">
        <v>406</v>
      </c>
      <c r="C202" s="247" t="s">
        <v>407</v>
      </c>
      <c r="D202" s="60">
        <f t="shared" ref="D202:E202" si="37">D203+D208+D216</f>
        <v>10291.58</v>
      </c>
      <c r="E202" s="60">
        <f t="shared" si="37"/>
        <v>9986.3100000000013</v>
      </c>
      <c r="F202" s="45">
        <f t="shared" si="26"/>
        <v>97.033788786561459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10291.58</v>
      </c>
      <c r="E216" s="60">
        <f t="shared" si="40"/>
        <v>9986.3100000000013</v>
      </c>
      <c r="F216" s="45">
        <f t="shared" si="26"/>
        <v>97.033788786561459</v>
      </c>
    </row>
    <row r="217" spans="1:6" ht="12.75" customHeight="1" x14ac:dyDescent="0.2">
      <c r="A217" s="63">
        <v>3431</v>
      </c>
      <c r="B217" s="182" t="s">
        <v>436</v>
      </c>
      <c r="C217" s="247" t="s">
        <v>437</v>
      </c>
      <c r="D217" s="194">
        <v>1522.71</v>
      </c>
      <c r="E217" s="194">
        <v>1594.74</v>
      </c>
      <c r="F217" s="45">
        <f t="shared" si="26"/>
        <v>104.73038201627362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34.229999999999997</v>
      </c>
      <c r="E219" s="194">
        <v>108.62</v>
      </c>
      <c r="F219" s="45">
        <f t="shared" si="26"/>
        <v>317.32398480864742</v>
      </c>
    </row>
    <row r="220" spans="1:6" ht="12.75" customHeight="1" x14ac:dyDescent="0.2">
      <c r="A220" s="63">
        <v>3434</v>
      </c>
      <c r="B220" s="65" t="s">
        <v>442</v>
      </c>
      <c r="C220" s="247" t="s">
        <v>443</v>
      </c>
      <c r="D220" s="194">
        <v>8734.64</v>
      </c>
      <c r="E220" s="194">
        <v>8282.9500000000007</v>
      </c>
      <c r="F220" s="45">
        <f t="shared" si="26"/>
        <v>94.828750812855503</v>
      </c>
    </row>
    <row r="221" spans="1:6" ht="12.75" customHeight="1" x14ac:dyDescent="0.2">
      <c r="A221" s="63">
        <v>35</v>
      </c>
      <c r="B221" s="65" t="s">
        <v>444</v>
      </c>
      <c r="C221" s="247" t="s">
        <v>445</v>
      </c>
      <c r="D221" s="60">
        <f t="shared" ref="D221:E221" si="41">D222+D225+D229</f>
        <v>756.68</v>
      </c>
      <c r="E221" s="60">
        <f t="shared" si="41"/>
        <v>537.65</v>
      </c>
      <c r="F221" s="45">
        <f t="shared" si="26"/>
        <v>71.053814029708732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756.68</v>
      </c>
      <c r="E225" s="60">
        <f t="shared" si="43"/>
        <v>537.65</v>
      </c>
      <c r="F225" s="45">
        <f t="shared" si="26"/>
        <v>71.053814029708732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756.68</v>
      </c>
      <c r="E228" s="194">
        <v>537.65</v>
      </c>
      <c r="F228" s="45">
        <f t="shared" si="26"/>
        <v>71.053814029708732</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9145.5400000000009</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9145.5400000000009</v>
      </c>
      <c r="E237" s="60">
        <f t="shared" si="47"/>
        <v>0</v>
      </c>
      <c r="F237" s="45">
        <f t="shared" si="44"/>
        <v>0</v>
      </c>
    </row>
    <row r="238" spans="1:6" ht="12" x14ac:dyDescent="0.2">
      <c r="A238" s="63">
        <v>3631</v>
      </c>
      <c r="B238" s="65" t="s">
        <v>478</v>
      </c>
      <c r="C238" s="247" t="s">
        <v>479</v>
      </c>
      <c r="D238" s="194">
        <v>9145.5400000000009</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99509.81</v>
      </c>
      <c r="E262" s="60">
        <f t="shared" si="55"/>
        <v>120079.67</v>
      </c>
      <c r="F262" s="45">
        <f t="shared" ref="F262:F268" si="56">IF(D262&lt;&gt;0,IF(E262/D262&gt;=100,"&gt;&gt;100",E262/D262*100),"-")</f>
        <v>120.67118809693235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99509.81</v>
      </c>
      <c r="E269" s="60">
        <f t="shared" si="58"/>
        <v>120079.67</v>
      </c>
      <c r="F269" s="45">
        <f t="shared" ref="F269:F272" si="59">IF(D269&lt;&gt;0,IF(E269/D269&gt;=100,"&gt;&gt;100",E269/D269*100),"-")</f>
        <v>120.67118809693235</v>
      </c>
    </row>
    <row r="270" spans="1:6" ht="12.75" customHeight="1" x14ac:dyDescent="0.2">
      <c r="A270" s="63">
        <v>3721</v>
      </c>
      <c r="B270" s="65" t="s">
        <v>533</v>
      </c>
      <c r="C270" s="247" t="s">
        <v>534</v>
      </c>
      <c r="D270" s="194">
        <v>97231.59</v>
      </c>
      <c r="E270" s="194">
        <v>112023.97</v>
      </c>
      <c r="F270" s="45">
        <f t="shared" si="59"/>
        <v>115.21355353748714</v>
      </c>
    </row>
    <row r="271" spans="1:6" ht="12.75" customHeight="1" x14ac:dyDescent="0.2">
      <c r="A271" s="63">
        <v>3722</v>
      </c>
      <c r="B271" s="65" t="s">
        <v>535</v>
      </c>
      <c r="C271" s="247" t="s">
        <v>536</v>
      </c>
      <c r="D271" s="194">
        <v>2278.2199999999998</v>
      </c>
      <c r="E271" s="194">
        <v>8055.7</v>
      </c>
      <c r="F271" s="45">
        <f t="shared" si="59"/>
        <v>353.59622863463585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113024.28</v>
      </c>
      <c r="E273" s="60">
        <f t="shared" si="60"/>
        <v>115417.20000000001</v>
      </c>
      <c r="F273" s="45">
        <f t="shared" ref="F273:F277" si="61">IF(D273&lt;&gt;0,IF(E273/D273&gt;=100,"&gt;&gt;100",E273/D273*100),"-")</f>
        <v>102.11717340734224</v>
      </c>
    </row>
    <row r="274" spans="1:6" ht="12.75" customHeight="1" x14ac:dyDescent="0.2">
      <c r="A274" s="63">
        <v>381</v>
      </c>
      <c r="B274" s="64" t="s">
        <v>541</v>
      </c>
      <c r="C274" s="247" t="s">
        <v>542</v>
      </c>
      <c r="D274" s="60">
        <f t="shared" ref="D274:E274" si="62">SUM(D275:D277)</f>
        <v>110024.28</v>
      </c>
      <c r="E274" s="60">
        <f t="shared" si="62"/>
        <v>73786.200000000012</v>
      </c>
      <c r="F274" s="45">
        <f t="shared" si="61"/>
        <v>67.063560879471339</v>
      </c>
    </row>
    <row r="275" spans="1:6" ht="12.75" customHeight="1" x14ac:dyDescent="0.2">
      <c r="A275" s="63">
        <v>3811</v>
      </c>
      <c r="B275" s="64" t="s">
        <v>543</v>
      </c>
      <c r="C275" s="247" t="s">
        <v>544</v>
      </c>
      <c r="D275" s="194">
        <v>69394.259999999995</v>
      </c>
      <c r="E275" s="194">
        <v>66754.02</v>
      </c>
      <c r="F275" s="45">
        <f t="shared" si="61"/>
        <v>96.195304914268149</v>
      </c>
    </row>
    <row r="276" spans="1:6" ht="12.75" customHeight="1" x14ac:dyDescent="0.2">
      <c r="A276" s="63">
        <v>3812</v>
      </c>
      <c r="B276" s="64" t="s">
        <v>545</v>
      </c>
      <c r="C276" s="247" t="s">
        <v>546</v>
      </c>
      <c r="D276" s="194">
        <v>40630.019999999997</v>
      </c>
      <c r="E276" s="194">
        <v>7032.18</v>
      </c>
      <c r="F276" s="45">
        <f t="shared" si="61"/>
        <v>17.307842821637795</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3000</v>
      </c>
      <c r="E278" s="60">
        <f t="shared" si="63"/>
        <v>812.5</v>
      </c>
      <c r="F278" s="45">
        <f t="shared" ref="F278:F282" si="64">IF(D278&lt;&gt;0,IF(E278/D278&gt;=100,"&gt;&gt;100",E278/D278*100),"-")</f>
        <v>27.083333333333332</v>
      </c>
    </row>
    <row r="279" spans="1:6" ht="12.75" customHeight="1" x14ac:dyDescent="0.2">
      <c r="A279" s="63">
        <v>3821</v>
      </c>
      <c r="B279" s="64" t="s">
        <v>551</v>
      </c>
      <c r="C279" s="247" t="s">
        <v>552</v>
      </c>
      <c r="D279" s="194">
        <v>3000</v>
      </c>
      <c r="E279" s="194">
        <v>812.5</v>
      </c>
      <c r="F279" s="45">
        <f t="shared" si="64"/>
        <v>27.083333333333332</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40818.5</v>
      </c>
      <c r="F283" s="45" t="str">
        <f t="shared" ref="F283:F294" si="66">IF(D283&lt;&gt;0,IF(E283/D283&gt;=100,"&gt;&gt;100",E283/D283*100),"-")</f>
        <v>-</v>
      </c>
    </row>
    <row r="284" spans="1:6" ht="12.75" customHeight="1" x14ac:dyDescent="0.2">
      <c r="A284" s="63">
        <v>3831</v>
      </c>
      <c r="B284" s="64" t="s">
        <v>561</v>
      </c>
      <c r="C284" s="247" t="s">
        <v>562</v>
      </c>
      <c r="D284" s="194">
        <v>0</v>
      </c>
      <c r="E284" s="194">
        <v>40818.5</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596948.01</v>
      </c>
      <c r="E299" s="60">
        <f>E152-E297+E298</f>
        <v>637909.29</v>
      </c>
      <c r="F299" s="45">
        <f t="shared" si="68"/>
        <v>106.86178349099447</v>
      </c>
    </row>
    <row r="300" spans="1:6" ht="12.75" customHeight="1" x14ac:dyDescent="0.2">
      <c r="A300" s="63" t="s">
        <v>582</v>
      </c>
      <c r="B300" s="64" t="s">
        <v>593</v>
      </c>
      <c r="C300" s="247" t="s">
        <v>594</v>
      </c>
      <c r="D300" s="60">
        <f>IF(D6&gt;=D299,D6-D299,0)</f>
        <v>279482.45000000007</v>
      </c>
      <c r="E300" s="60">
        <f>IF(E6&gt;=E299,E6-E299,0)</f>
        <v>28797.010000000009</v>
      </c>
      <c r="F300" s="45">
        <f t="shared" si="68"/>
        <v>10.303691698709526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649770.04</v>
      </c>
      <c r="E302" s="194">
        <v>722959.24</v>
      </c>
      <c r="F302" s="45">
        <f t="shared" si="68"/>
        <v>111.2638619041284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53198.41</v>
      </c>
      <c r="E304" s="194">
        <v>11551.73</v>
      </c>
      <c r="F304" s="45">
        <f t="shared" si="68"/>
        <v>21.714427179308551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21095.67</v>
      </c>
      <c r="E308" s="60">
        <f t="shared" si="71"/>
        <v>13589.38</v>
      </c>
      <c r="F308" s="45">
        <f t="shared" ref="F308:F428" si="72">IF(D308&lt;&gt;0,IF(E308/D308&gt;=100,"&gt;&gt;100",E308/D308*100),"-")</f>
        <v>64.417863950279838</v>
      </c>
    </row>
    <row r="309" spans="1:6" ht="12.75" customHeight="1" x14ac:dyDescent="0.2">
      <c r="A309" s="63">
        <v>71</v>
      </c>
      <c r="B309" s="64" t="s">
        <v>610</v>
      </c>
      <c r="C309" s="247" t="s">
        <v>611</v>
      </c>
      <c r="D309" s="60">
        <f t="shared" ref="D309:E309" si="73">D310+D314</f>
        <v>21095.67</v>
      </c>
      <c r="E309" s="60">
        <f t="shared" si="73"/>
        <v>9389.3799999999992</v>
      </c>
      <c r="F309" s="45">
        <f t="shared" si="72"/>
        <v>44.508565027799548</v>
      </c>
    </row>
    <row r="310" spans="1:6" ht="24" x14ac:dyDescent="0.2">
      <c r="A310" s="63">
        <v>711</v>
      </c>
      <c r="B310" s="64" t="s">
        <v>612</v>
      </c>
      <c r="C310" s="247" t="s">
        <v>613</v>
      </c>
      <c r="D310" s="60">
        <f t="shared" ref="D310:E310" si="74">SUM(D311:D313)</f>
        <v>21095.67</v>
      </c>
      <c r="E310" s="60">
        <f t="shared" si="74"/>
        <v>9389.3799999999992</v>
      </c>
      <c r="F310" s="45">
        <f t="shared" si="72"/>
        <v>44.508565027799548</v>
      </c>
    </row>
    <row r="311" spans="1:6" ht="12.75" customHeight="1" x14ac:dyDescent="0.2">
      <c r="A311" s="63">
        <v>7111</v>
      </c>
      <c r="B311" s="64" t="s">
        <v>614</v>
      </c>
      <c r="C311" s="247" t="s">
        <v>615</v>
      </c>
      <c r="D311" s="194">
        <v>21095.67</v>
      </c>
      <c r="E311" s="194">
        <v>9389.3799999999992</v>
      </c>
      <c r="F311" s="45">
        <f t="shared" si="72"/>
        <v>44.508565027799548</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4200</v>
      </c>
      <c r="F321" s="45" t="str">
        <f t="shared" si="72"/>
        <v>-</v>
      </c>
    </row>
    <row r="322" spans="1:6" ht="12.75" customHeight="1" x14ac:dyDescent="0.2">
      <c r="A322" s="63">
        <v>721</v>
      </c>
      <c r="B322" s="64" t="s">
        <v>636</v>
      </c>
      <c r="C322" s="247" t="s">
        <v>637</v>
      </c>
      <c r="D322" s="60">
        <f t="shared" ref="D322:E322" si="77">SUM(D323:D326)</f>
        <v>0</v>
      </c>
      <c r="E322" s="60">
        <f t="shared" si="77"/>
        <v>4200</v>
      </c>
      <c r="F322" s="45" t="str">
        <f t="shared" si="72"/>
        <v>-</v>
      </c>
    </row>
    <row r="323" spans="1:6" ht="12.75" customHeight="1" x14ac:dyDescent="0.2">
      <c r="A323" s="63">
        <v>7211</v>
      </c>
      <c r="B323" s="64" t="s">
        <v>638</v>
      </c>
      <c r="C323" s="247" t="s">
        <v>639</v>
      </c>
      <c r="D323" s="194">
        <v>0</v>
      </c>
      <c r="E323" s="194">
        <v>4200</v>
      </c>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207220.19999999998</v>
      </c>
      <c r="E360" s="60">
        <f t="shared" si="86"/>
        <v>104721.8</v>
      </c>
      <c r="F360" s="45">
        <f t="shared" si="72"/>
        <v>50.536482447174556</v>
      </c>
    </row>
    <row r="361" spans="1:6" ht="12.75" customHeight="1" x14ac:dyDescent="0.2">
      <c r="A361" s="63">
        <v>41</v>
      </c>
      <c r="B361" s="64" t="s">
        <v>714</v>
      </c>
      <c r="C361" s="247" t="s">
        <v>715</v>
      </c>
      <c r="D361" s="60">
        <f t="shared" ref="D361:E361" si="87">D362+D366</f>
        <v>26316.27</v>
      </c>
      <c r="E361" s="60">
        <f t="shared" si="87"/>
        <v>8931.42</v>
      </c>
      <c r="F361" s="45">
        <f t="shared" si="72"/>
        <v>33.938776277945166</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26316.27</v>
      </c>
      <c r="E366" s="60">
        <f t="shared" si="89"/>
        <v>8931.42</v>
      </c>
      <c r="F366" s="45">
        <f t="shared" si="72"/>
        <v>33.938776277945166</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174.87</v>
      </c>
      <c r="E369" s="194">
        <v>483.34</v>
      </c>
      <c r="F369" s="45">
        <f t="shared" si="72"/>
        <v>276.39961113970372</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26141.4</v>
      </c>
      <c r="E372" s="194">
        <v>8448.08</v>
      </c>
      <c r="F372" s="45">
        <f t="shared" si="72"/>
        <v>32.316861376972923</v>
      </c>
    </row>
    <row r="373" spans="1:6" ht="24" x14ac:dyDescent="0.2">
      <c r="A373" s="63">
        <v>42</v>
      </c>
      <c r="B373" s="183" t="s">
        <v>730</v>
      </c>
      <c r="C373" s="247" t="s">
        <v>731</v>
      </c>
      <c r="D373" s="60">
        <f t="shared" ref="D373:E373" si="90">D374+D379+D388+D393+D398+D401</f>
        <v>180903.93</v>
      </c>
      <c r="E373" s="60">
        <f t="shared" si="90"/>
        <v>95790.38</v>
      </c>
      <c r="F373" s="45">
        <f t="shared" si="72"/>
        <v>52.950966847431125</v>
      </c>
    </row>
    <row r="374" spans="1:6" ht="12.75" customHeight="1" x14ac:dyDescent="0.2">
      <c r="A374" s="63">
        <v>421</v>
      </c>
      <c r="B374" s="64" t="s">
        <v>732</v>
      </c>
      <c r="C374" s="247" t="s">
        <v>733</v>
      </c>
      <c r="D374" s="60">
        <f t="shared" ref="D374:E374" si="91">SUM(D375:D378)</f>
        <v>125593.87</v>
      </c>
      <c r="E374" s="60">
        <f t="shared" si="91"/>
        <v>81797.88</v>
      </c>
      <c r="F374" s="45">
        <f t="shared" si="72"/>
        <v>65.128879299602758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14693.53</v>
      </c>
      <c r="E376" s="194">
        <v>12116.75</v>
      </c>
      <c r="F376" s="45">
        <f t="shared" si="72"/>
        <v>82.463165760712371</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110900.34</v>
      </c>
      <c r="E378" s="194">
        <v>69681.13</v>
      </c>
      <c r="F378" s="45">
        <f t="shared" si="72"/>
        <v>62.83220592470682</v>
      </c>
    </row>
    <row r="379" spans="1:6" ht="12.75" customHeight="1" x14ac:dyDescent="0.2">
      <c r="A379" s="63">
        <v>422</v>
      </c>
      <c r="B379" s="64" t="s">
        <v>738</v>
      </c>
      <c r="C379" s="247" t="s">
        <v>739</v>
      </c>
      <c r="D379" s="60">
        <f t="shared" ref="D379:E379" si="92">SUM(D380:D387)</f>
        <v>55310.06</v>
      </c>
      <c r="E379" s="60">
        <f t="shared" si="92"/>
        <v>13992.5</v>
      </c>
      <c r="F379" s="45">
        <f t="shared" si="72"/>
        <v>25.298291124616391</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33388.75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21921.31</v>
      </c>
      <c r="E386" s="194">
        <v>13992.5</v>
      </c>
      <c r="F386" s="45">
        <f t="shared" si="72"/>
        <v>63.830583117523545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186124.52999999997</v>
      </c>
      <c r="E418" s="60">
        <f t="shared" si="102"/>
        <v>91132.42</v>
      </c>
      <c r="F418" s="45">
        <f t="shared" si="72"/>
        <v>48.963143117137761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618495.89</v>
      </c>
      <c r="E420" s="194">
        <v>597825.09</v>
      </c>
      <c r="F420" s="45">
        <f t="shared" si="72"/>
        <v>96.657892100139904</v>
      </c>
    </row>
    <row r="421" spans="1:6" ht="12.75" customHeight="1" x14ac:dyDescent="0.2">
      <c r="A421" s="63">
        <v>97</v>
      </c>
      <c r="B421" s="220" t="s">
        <v>801</v>
      </c>
      <c r="C421" s="247" t="s">
        <v>802</v>
      </c>
      <c r="D421" s="194">
        <v>23781.25</v>
      </c>
      <c r="E421" s="194">
        <v>6928.31</v>
      </c>
      <c r="F421" s="45">
        <f t="shared" si="72"/>
        <v>29.133498028909333</v>
      </c>
    </row>
    <row r="422" spans="1:6" ht="12.75" customHeight="1" x14ac:dyDescent="0.2">
      <c r="A422" s="63" t="s">
        <v>582</v>
      </c>
      <c r="B422" s="64" t="s">
        <v>803</v>
      </c>
      <c r="C422" s="247" t="s">
        <v>804</v>
      </c>
      <c r="D422" s="60">
        <f>D6+D308</f>
        <v>897526.13000000012</v>
      </c>
      <c r="E422" s="60">
        <f>E6+E308</f>
        <v>680295.68</v>
      </c>
      <c r="F422" s="45">
        <f t="shared" si="72"/>
        <v>75.796754797545546</v>
      </c>
    </row>
    <row r="423" spans="1:6" ht="12.75" customHeight="1" x14ac:dyDescent="0.2">
      <c r="A423" s="63" t="s">
        <v>582</v>
      </c>
      <c r="B423" s="64" t="s">
        <v>805</v>
      </c>
      <c r="C423" s="247" t="s">
        <v>806</v>
      </c>
      <c r="D423" s="60">
        <f t="shared" ref="D423:E423" si="103">D299+D360</f>
        <v>804168.21</v>
      </c>
      <c r="E423" s="60">
        <f t="shared" si="103"/>
        <v>742631.09000000008</v>
      </c>
      <c r="F423" s="45">
        <f t="shared" si="72"/>
        <v>92.347730333682321</v>
      </c>
    </row>
    <row r="424" spans="1:6" ht="12.75" customHeight="1" x14ac:dyDescent="0.2">
      <c r="A424" s="63" t="s">
        <v>582</v>
      </c>
      <c r="B424" s="64" t="s">
        <v>807</v>
      </c>
      <c r="C424" s="247" t="s">
        <v>808</v>
      </c>
      <c r="D424" s="60">
        <f t="shared" ref="D424:E424" si="104">IF(D422&gt;=D423,D422-D423,0)</f>
        <v>93357.920000000158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62335.410000000033</v>
      </c>
      <c r="F425" s="45" t="str">
        <f t="shared" si="72"/>
        <v>-</v>
      </c>
    </row>
    <row r="426" spans="1:6" ht="12.75" customHeight="1" x14ac:dyDescent="0.2">
      <c r="A426" s="251" t="s">
        <v>811</v>
      </c>
      <c r="B426" s="183" t="s">
        <v>812</v>
      </c>
      <c r="C426" s="252" t="s">
        <v>813</v>
      </c>
      <c r="D426" s="60">
        <f t="shared" ref="D426:E426" si="106">IF(D302-D303+D419-D420&gt;=0,D302-D303+D419-D420,0)</f>
        <v>31274.150000000023</v>
      </c>
      <c r="E426" s="60">
        <f t="shared" si="106"/>
        <v>125134.15000000002</v>
      </c>
      <c r="F426" s="45">
        <f t="shared" si="72"/>
        <v>400.1200672120583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76979.66</v>
      </c>
      <c r="E428" s="81">
        <f t="shared" si="108"/>
        <v>18480.04</v>
      </c>
      <c r="F428" s="61">
        <f t="shared" si="72"/>
        <v>24.006393377159629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31603.97</v>
      </c>
      <c r="E641" s="194">
        <v>31603.97</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897526.13000000012</v>
      </c>
      <c r="E643" s="60">
        <f>E422+E430</f>
        <v>680295.68</v>
      </c>
      <c r="F643" s="45">
        <f t="shared" si="109"/>
        <v>75.796754797545546</v>
      </c>
    </row>
    <row r="644" spans="1:6" ht="12.75" customHeight="1" x14ac:dyDescent="0.2">
      <c r="A644" s="63" t="s">
        <v>582</v>
      </c>
      <c r="B644" s="64" t="s">
        <v>1238</v>
      </c>
      <c r="C644" s="247" t="s">
        <v>1239</v>
      </c>
      <c r="D644" s="60">
        <f>D423+D535</f>
        <v>804168.21</v>
      </c>
      <c r="E644" s="60">
        <f>E423+E535</f>
        <v>742631.09000000008</v>
      </c>
      <c r="F644" s="45">
        <f t="shared" si="109"/>
        <v>92.347730333682321</v>
      </c>
    </row>
    <row r="645" spans="1:6" ht="12.75" customHeight="1" x14ac:dyDescent="0.2">
      <c r="A645" s="63" t="s">
        <v>582</v>
      </c>
      <c r="B645" s="64" t="s">
        <v>1240</v>
      </c>
      <c r="C645" s="247" t="s">
        <v>1241</v>
      </c>
      <c r="D645" s="60">
        <f t="shared" ref="D645:E645" si="163">IF(D643&gt;=D644,D643-D644,0)</f>
        <v>93357.920000000158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62335.410000000033</v>
      </c>
      <c r="F646" s="45" t="str">
        <f t="shared" si="109"/>
        <v>-</v>
      </c>
    </row>
    <row r="647" spans="1:6" ht="24" x14ac:dyDescent="0.2">
      <c r="A647" s="251" t="s">
        <v>1244</v>
      </c>
      <c r="B647" s="64" t="s">
        <v>1245</v>
      </c>
      <c r="C647" s="252" t="s">
        <v>1244</v>
      </c>
      <c r="D647" s="60">
        <f>IF(D426-D427+D641-D642&gt;=0,D426-D427+D641-D642,0)</f>
        <v>62878.120000000024</v>
      </c>
      <c r="E647" s="60">
        <f>IF(E426-E427+E641-E642&gt;=0,E426-E427+E641-E642,0)</f>
        <v>156738.12000000002</v>
      </c>
      <c r="F647" s="45">
        <f t="shared" si="109"/>
        <v>249.27291083130342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156236.04000000018</v>
      </c>
      <c r="E649" s="60">
        <f t="shared" si="165"/>
        <v>94402.709999999992</v>
      </c>
      <c r="F649" s="45">
        <f t="shared" si="109"/>
        <v>60.423132844380767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72843.88</v>
      </c>
      <c r="E651" s="196">
        <v>57371.64</v>
      </c>
      <c r="F651" s="61">
        <f t="shared" si="109"/>
        <v>78.759725593968895</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15369.2</v>
      </c>
      <c r="E653" s="194">
        <v>86703.84</v>
      </c>
      <c r="F653" s="45">
        <f t="shared" ref="F653:F740" si="167">IF(D653&lt;&gt;0,IF(E653/D653&gt;=100,"&gt;&gt;100",E653/D653*100),"-")</f>
        <v>564.14022850896595</v>
      </c>
    </row>
    <row r="654" spans="1:6" ht="12.75" customHeight="1" x14ac:dyDescent="0.2">
      <c r="A654" s="63" t="s">
        <v>1257</v>
      </c>
      <c r="B654" s="64" t="s">
        <v>1258</v>
      </c>
      <c r="C654" s="247" t="s">
        <v>1257</v>
      </c>
      <c r="D654" s="194">
        <v>924417.69</v>
      </c>
      <c r="E654" s="194">
        <v>746577.28</v>
      </c>
      <c r="F654" s="45">
        <f t="shared" si="167"/>
        <v>80.76189887711908</v>
      </c>
    </row>
    <row r="655" spans="1:6" ht="12.75" customHeight="1" x14ac:dyDescent="0.2">
      <c r="A655" s="63" t="s">
        <v>1259</v>
      </c>
      <c r="B655" s="64" t="s">
        <v>1260</v>
      </c>
      <c r="C655" s="247" t="s">
        <v>1259</v>
      </c>
      <c r="D655" s="194">
        <v>853083.05</v>
      </c>
      <c r="E655" s="194">
        <v>807813.88</v>
      </c>
      <c r="F655" s="45">
        <f t="shared" si="167"/>
        <v>94.693462729097718</v>
      </c>
    </row>
    <row r="656" spans="1:6" ht="24" x14ac:dyDescent="0.2">
      <c r="A656" s="63">
        <v>11</v>
      </c>
      <c r="B656" s="64" t="s">
        <v>1261</v>
      </c>
      <c r="C656" s="247" t="s">
        <v>1262</v>
      </c>
      <c r="D656" s="60">
        <f t="shared" ref="D656:E656" si="168">+D653+D654-D655</f>
        <v>86703.839999999851</v>
      </c>
      <c r="E656" s="60">
        <f t="shared" si="168"/>
        <v>25467.239999999991</v>
      </c>
      <c r="F656" s="45">
        <f t="shared" si="167"/>
        <v>29.372678303521543</v>
      </c>
    </row>
    <row r="657" spans="1:6" ht="24" x14ac:dyDescent="0.2">
      <c r="A657" s="63" t="s">
        <v>582</v>
      </c>
      <c r="B657" s="64" t="s">
        <v>1263</v>
      </c>
      <c r="C657" s="247" t="s">
        <v>1264</v>
      </c>
      <c r="D657" s="253">
        <v>12</v>
      </c>
      <c r="E657" s="253">
        <v>12</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12</v>
      </c>
      <c r="E659" s="253">
        <v>12</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98.45</v>
      </c>
      <c r="E662" s="192">
        <v>194.87</v>
      </c>
      <c r="F662" s="71">
        <f t="shared" si="167"/>
        <v>197.93803961401727</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v>21738.94</v>
      </c>
      <c r="E664" s="192">
        <v>12841.59</v>
      </c>
      <c r="F664" s="71">
        <f t="shared" si="167"/>
        <v>59.071831469243676</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274738.39</v>
      </c>
      <c r="E669" s="194">
        <v>333924.31</v>
      </c>
      <c r="F669" s="45">
        <f t="shared" si="167"/>
        <v>121.54264644267587</v>
      </c>
    </row>
    <row r="670" spans="1:6" ht="12.75" customHeight="1" x14ac:dyDescent="0.2">
      <c r="A670" s="63">
        <v>63312</v>
      </c>
      <c r="B670" s="64" t="s">
        <v>1290</v>
      </c>
      <c r="C670" s="247" t="s">
        <v>1291</v>
      </c>
      <c r="D670" s="194">
        <v>1250</v>
      </c>
      <c r="E670" s="194">
        <v>955.52</v>
      </c>
      <c r="F670" s="45">
        <f t="shared" si="167"/>
        <v>76.441599999999994</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97869.34</v>
      </c>
      <c r="E673" s="194">
        <v>52536.01</v>
      </c>
      <c r="F673" s="45">
        <f t="shared" si="167"/>
        <v>53.679742808115392</v>
      </c>
    </row>
    <row r="674" spans="1:6" ht="12.75" customHeight="1" x14ac:dyDescent="0.2">
      <c r="A674" s="63">
        <v>63322</v>
      </c>
      <c r="B674" s="64" t="s">
        <v>1298</v>
      </c>
      <c r="C674" s="247" t="s">
        <v>1299</v>
      </c>
      <c r="D674" s="194">
        <v>113000</v>
      </c>
      <c r="E674" s="194">
        <v>19000</v>
      </c>
      <c r="F674" s="45">
        <f t="shared" si="167"/>
        <v>16.814159292035399</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8192.2800000000007</v>
      </c>
      <c r="E677" s="192">
        <v>6900.3</v>
      </c>
      <c r="F677" s="71">
        <f t="shared" si="167"/>
        <v>84.229298803263546</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122386.48</v>
      </c>
      <c r="E702" s="192">
        <v>54662.879999999997</v>
      </c>
      <c r="F702" s="71">
        <f t="shared" si="167"/>
        <v>44.664149177262061</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17304.060000000001</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2393.09</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138.02000000000001</v>
      </c>
      <c r="F733" s="71" t="str">
        <f t="shared" si="167"/>
        <v>-</v>
      </c>
    </row>
    <row r="734" spans="1:6" ht="12.75" customHeight="1" x14ac:dyDescent="0.2">
      <c r="A734" s="70">
        <v>32121</v>
      </c>
      <c r="B734" s="65" t="s">
        <v>1398</v>
      </c>
      <c r="C734" s="278" t="s">
        <v>1399</v>
      </c>
      <c r="D734" s="192">
        <v>1556.46</v>
      </c>
      <c r="E734" s="192">
        <v>1855.9</v>
      </c>
      <c r="F734" s="71">
        <f t="shared" si="167"/>
        <v>119.23852845559797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13.82</v>
      </c>
      <c r="F736" s="45" t="str">
        <f t="shared" si="167"/>
        <v>-</v>
      </c>
    </row>
    <row r="737" spans="1:6" ht="12.75" customHeight="1" x14ac:dyDescent="0.2">
      <c r="A737" s="63" t="s">
        <v>1404</v>
      </c>
      <c r="B737" s="64" t="s">
        <v>1405</v>
      </c>
      <c r="C737" s="247" t="s">
        <v>1404</v>
      </c>
      <c r="D737" s="194">
        <v>9453.83</v>
      </c>
      <c r="E737" s="194">
        <v>7858.6</v>
      </c>
      <c r="F737" s="45">
        <f t="shared" si="167"/>
        <v>83.126098099923524</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1664.52</v>
      </c>
      <c r="E741" s="192">
        <v>3025.34</v>
      </c>
      <c r="F741" s="71">
        <f t="shared" ref="F741:F1006" si="169">IF(D741&lt;&gt;0,IF(E741/D741&gt;=100,"&gt;&gt;100",E741/D741*100),"-")</f>
        <v>181.75449979573693</v>
      </c>
    </row>
    <row r="742" spans="1:6" ht="12.75" customHeight="1" x14ac:dyDescent="0.2">
      <c r="A742" s="70" t="s">
        <v>1414</v>
      </c>
      <c r="B742" s="65" t="s">
        <v>1415</v>
      </c>
      <c r="C742" s="278" t="s">
        <v>1414</v>
      </c>
      <c r="D742" s="192">
        <v>0</v>
      </c>
      <c r="E742" s="192">
        <v>445.74</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1261.93</v>
      </c>
      <c r="E744" s="192">
        <v>1141.8599999999999</v>
      </c>
      <c r="F744" s="71">
        <f t="shared" si="170"/>
        <v>90.485209163741246</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756.68</v>
      </c>
      <c r="E777" s="192">
        <v>537.65</v>
      </c>
      <c r="F777" s="71">
        <f t="shared" si="169"/>
        <v>71.053814029708732</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9145.5400000000009</v>
      </c>
      <c r="E785" s="192"/>
      <c r="F785" s="71">
        <f t="shared" si="169"/>
        <v>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1298.17</v>
      </c>
      <c r="E844" s="194">
        <v>1100</v>
      </c>
      <c r="F844" s="45">
        <f t="shared" si="169"/>
        <v>84.734664951431625</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1990.8</v>
      </c>
      <c r="E846" s="194">
        <v>3000</v>
      </c>
      <c r="F846" s="45">
        <f t="shared" si="169"/>
        <v>150.69318866787222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2521.75</v>
      </c>
      <c r="E848" s="194">
        <v>1592.68</v>
      </c>
      <c r="F848" s="45">
        <f t="shared" si="169"/>
        <v>63.157727768414794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91420.87</v>
      </c>
      <c r="E850" s="194">
        <v>106331.29</v>
      </c>
      <c r="F850" s="45">
        <f t="shared" si="169"/>
        <v>116.30964570781266</v>
      </c>
    </row>
    <row r="851" spans="1:6" ht="12.75" customHeight="1" x14ac:dyDescent="0.2">
      <c r="A851" s="63">
        <v>37221</v>
      </c>
      <c r="B851" s="64" t="s">
        <v>1631</v>
      </c>
      <c r="C851" s="247" t="s">
        <v>1632</v>
      </c>
      <c r="D851" s="194">
        <v>0</v>
      </c>
      <c r="E851" s="194">
        <v>6417.48</v>
      </c>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2278.2199999999998</v>
      </c>
      <c r="E855" s="194">
        <v>1638.22</v>
      </c>
      <c r="F855" s="45">
        <f t="shared" si="169"/>
        <v>71.907893004187486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2726974.2300000004</v>
      </c>
      <c r="E6" s="180">
        <f t="shared" si="0"/>
        <v>2567267.4700000007</v>
      </c>
      <c r="F6" s="181">
        <f t="shared" ref="F6:F298" si="1">IF(D6&gt;0,IF(E6/D6&gt;=100,"&gt;&gt;100",E6/D6*100),"-")</f>
        <v>94.143444472520756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2485492.6900000004</v>
      </c>
      <c r="E7" s="79">
        <f t="shared" si="2"/>
        <v>2463760.2900000005</v>
      </c>
      <c r="F7" s="71">
        <f t="shared" si="1"/>
        <v>99.125630097910289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199737.44</v>
      </c>
      <c r="E8" s="79">
        <f>E9+E10-E11</f>
        <v>207760.78000000003</v>
      </c>
      <c r="F8" s="71">
        <f t="shared" si="1"/>
        <v>104.01694344335243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18119.89</v>
      </c>
      <c r="E9" s="192">
        <v>25659.89</v>
      </c>
      <c r="F9" s="71">
        <f t="shared" si="1"/>
        <v>141.61173163854747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181617.55</v>
      </c>
      <c r="E10" s="192">
        <v>182100.89</v>
      </c>
      <c r="F10" s="71">
        <f t="shared" si="1"/>
        <v>100.26613066853949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2055932.5600000003</v>
      </c>
      <c r="E12" s="79">
        <f t="shared" si="3"/>
        <v>1980385.7000000004</v>
      </c>
      <c r="F12" s="71">
        <f t="shared" si="1"/>
        <v>96.325421296893126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1909551.2100000002</v>
      </c>
      <c r="E13" s="79">
        <f t="shared" si="4"/>
        <v>1869864.3800000004</v>
      </c>
      <c r="F13" s="71">
        <f t="shared" si="1"/>
        <v>97.921667154451441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1759.36</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1012508.22</v>
      </c>
      <c r="E15" s="192">
        <v>1056213.06</v>
      </c>
      <c r="F15" s="71">
        <f t="shared" si="1"/>
        <v>104.31649236388422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971882.92</v>
      </c>
      <c r="E16" s="192">
        <v>971882.92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1117426.6399999999</v>
      </c>
      <c r="E17" s="192">
        <v>1117426.6399999999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1192266.57</v>
      </c>
      <c r="E18" s="192">
        <v>1277417.6000000001</v>
      </c>
      <c r="F18" s="71">
        <f t="shared" si="1"/>
        <v>107.14194561372294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129466.25</v>
      </c>
      <c r="E19" s="79">
        <f t="shared" si="5"/>
        <v>97586.24000000002</v>
      </c>
      <c r="F19" s="71">
        <f t="shared" si="1"/>
        <v>75.37581416006104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13788.63</v>
      </c>
      <c r="E20" s="192">
        <v>13788.63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7399.3</v>
      </c>
      <c r="E21" s="192">
        <v>7399.3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97755.83</v>
      </c>
      <c r="E22" s="192">
        <v>97755.83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1896.28</v>
      </c>
      <c r="E24" s="192">
        <v>1896.28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199895.6</v>
      </c>
      <c r="E26" s="192">
        <v>214638.1</v>
      </c>
      <c r="F26" s="71">
        <f t="shared" si="1"/>
        <v>107.3750998020967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191269.39</v>
      </c>
      <c r="E28" s="192">
        <v>237891.9</v>
      </c>
      <c r="F28" s="71">
        <f t="shared" si="1"/>
        <v>124.37531170042419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16915.099999999999</v>
      </c>
      <c r="E29" s="79">
        <f t="shared" si="6"/>
        <v>12935.080000000002</v>
      </c>
      <c r="F29" s="71">
        <f t="shared" si="1"/>
        <v>76.470609100744326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31840.2</v>
      </c>
      <c r="E30" s="192">
        <v>31840.2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14925.1</v>
      </c>
      <c r="E34" s="192">
        <v>18905.12</v>
      </c>
      <c r="F34" s="71">
        <f t="shared" si="1"/>
        <v>126.66662199918257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6090.69</v>
      </c>
      <c r="E42" s="192">
        <v>6090.69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6090.69</v>
      </c>
      <c r="E44" s="192">
        <v>6090.69</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31171.69</v>
      </c>
      <c r="E54" s="192">
        <v>31351</v>
      </c>
      <c r="F54" s="71">
        <f t="shared" si="1"/>
        <v>100.57523348910502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31171.69</v>
      </c>
      <c r="E55" s="192">
        <v>31351</v>
      </c>
      <c r="F55" s="71">
        <f t="shared" si="1"/>
        <v>100.57523348910502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229822.69</v>
      </c>
      <c r="E56" s="79">
        <f t="shared" si="11"/>
        <v>275613.81</v>
      </c>
      <c r="F56" s="71">
        <f t="shared" si="1"/>
        <v>119.92454269854731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204110.65</v>
      </c>
      <c r="E57" s="192">
        <v>249651.77</v>
      </c>
      <c r="F57" s="71">
        <f t="shared" si="1"/>
        <v>122.3119763716396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250</v>
      </c>
      <c r="E61" s="192">
        <v>500</v>
      </c>
      <c r="F61" s="71">
        <f t="shared" si="1"/>
        <v>200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25462.04</v>
      </c>
      <c r="E62" s="192">
        <v>25462.04</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241481.54000000004</v>
      </c>
      <c r="E69" s="79">
        <f>E70+E82+E88+E119+E135+E147+E165+E171</f>
        <v>103507.18000000001</v>
      </c>
      <c r="F69" s="71">
        <f t="shared" si="1"/>
        <v>42.863392373595097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86703.840000000011</v>
      </c>
      <c r="E70" s="79">
        <f t="shared" si="12"/>
        <v>25467.239999999998</v>
      </c>
      <c r="F70" s="71">
        <f t="shared" si="1"/>
        <v>29.3726783035215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86667.71</v>
      </c>
      <c r="E71" s="79">
        <f t="shared" si="13"/>
        <v>24902.07</v>
      </c>
      <c r="F71" s="71">
        <f t="shared" si="1"/>
        <v>28.732811793458023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86667.71</v>
      </c>
      <c r="E73" s="192">
        <v>24902.07</v>
      </c>
      <c r="F73" s="71">
        <f t="shared" si="1"/>
        <v>28.732811793458023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36.130000000000003</v>
      </c>
      <c r="E80" s="192">
        <v>565.16999999999996</v>
      </c>
      <c r="F80" s="71">
        <f t="shared" si="1"/>
        <v>1564.2679213949623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4290.55</v>
      </c>
      <c r="E82" s="79">
        <f>SUM(E83:E85)-E86+E87</f>
        <v>1524.65</v>
      </c>
      <c r="F82" s="71">
        <f t="shared" si="1"/>
        <v>35.535071261260207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4290.55</v>
      </c>
      <c r="E87" s="192">
        <v>1524.65</v>
      </c>
      <c r="F87" s="71">
        <f t="shared" si="1"/>
        <v>35.535071261260207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663.61</v>
      </c>
      <c r="E135" s="79">
        <f t="shared" si="21"/>
        <v>663.61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663.61</v>
      </c>
      <c r="E136" s="79">
        <f t="shared" si="22"/>
        <v>663.61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663.61</v>
      </c>
      <c r="E141" s="192">
        <v>663.61</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53198.41</v>
      </c>
      <c r="E147" s="79">
        <f t="shared" si="24"/>
        <v>11551.73000000001</v>
      </c>
      <c r="F147" s="71">
        <f t="shared" si="1"/>
        <v>21.714427179308572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4051.42</v>
      </c>
      <c r="E148" s="192">
        <v>2876.83</v>
      </c>
      <c r="F148" s="71">
        <f t="shared" si="1"/>
        <v>71.007942894096388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31173.08</v>
      </c>
      <c r="E159" s="192">
        <v>30849.18</v>
      </c>
      <c r="F159" s="71">
        <f t="shared" si="1"/>
        <v>98.960962471465763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17973.91</v>
      </c>
      <c r="E160" s="192">
        <v>18757.060000000001</v>
      </c>
      <c r="F160" s="71">
        <f t="shared" si="1"/>
        <v>104.35714877842383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40931.339999999997</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23781.25</v>
      </c>
      <c r="E165" s="79">
        <f t="shared" si="26"/>
        <v>6928.3100000000013</v>
      </c>
      <c r="F165" s="71">
        <f t="shared" si="1"/>
        <v>29.133498028909333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23781.25</v>
      </c>
      <c r="E166" s="192">
        <v>22302.54</v>
      </c>
      <c r="F166" s="71">
        <f t="shared" si="1"/>
        <v>93.782034165571616</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15374.23</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72843.88</v>
      </c>
      <c r="E171" s="79">
        <f t="shared" si="27"/>
        <v>57371.64</v>
      </c>
      <c r="F171" s="71">
        <f t="shared" si="1"/>
        <v>78.759725593968895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57371.37</v>
      </c>
      <c r="E172" s="192">
        <v>57371.64</v>
      </c>
      <c r="F172" s="71">
        <f t="shared" si="1"/>
        <v>100.00047061801034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15472.51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2726974.2300000004</v>
      </c>
      <c r="E176" s="79">
        <f>E177+E251</f>
        <v>2567267.4700000002</v>
      </c>
      <c r="F176" s="71">
        <f t="shared" si="1"/>
        <v>94.143444472520727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185185.24</v>
      </c>
      <c r="E177" s="79">
        <f>E178+E197+E203+E219+E247+E248</f>
        <v>167543.83000000002</v>
      </c>
      <c r="F177" s="71">
        <f t="shared" si="1"/>
        <v>90.473641419802149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183156.22999999998</v>
      </c>
      <c r="E178" s="79">
        <f>SUM(E179:E181)+E185+E186+SUM(E194:E196)</f>
        <v>164615.40000000002</v>
      </c>
      <c r="F178" s="71">
        <f t="shared" si="1"/>
        <v>89.87704103758854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16743.22</v>
      </c>
      <c r="E179" s="192">
        <v>545.96</v>
      </c>
      <c r="F179" s="71">
        <f t="shared" si="1"/>
        <v>3.2607825734834757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164266.04999999999</v>
      </c>
      <c r="E180" s="192">
        <v>160621.45000000001</v>
      </c>
      <c r="F180" s="71">
        <f t="shared" si="1"/>
        <v>97.781282255219509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69.33</v>
      </c>
      <c r="E181" s="79">
        <f t="shared" si="28"/>
        <v>189.89</v>
      </c>
      <c r="F181" s="71">
        <f t="shared" si="1"/>
        <v>273.89297562382808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69.33</v>
      </c>
      <c r="E184" s="192">
        <v>189.89</v>
      </c>
      <c r="F184" s="71">
        <f t="shared" si="1"/>
        <v>273.89297562382808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99.56</v>
      </c>
      <c r="E185" s="192">
        <v>139.38999999999999</v>
      </c>
      <c r="F185" s="71">
        <f t="shared" si="1"/>
        <v>140.00602651667336</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335.05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1184.1199999999999</v>
      </c>
      <c r="E195" s="192">
        <v>2595.58</v>
      </c>
      <c r="F195" s="71">
        <f t="shared" si="1"/>
        <v>219.19906766206131</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793.95</v>
      </c>
      <c r="E196" s="192">
        <v>188.08</v>
      </c>
      <c r="F196" s="71">
        <f t="shared" si="1"/>
        <v>23.689149190755085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1834.76</v>
      </c>
      <c r="E197" s="79">
        <f>SUM(E198:E202)</f>
        <v>2379.91</v>
      </c>
      <c r="F197" s="71">
        <f t="shared" si="1"/>
        <v>129.7123329481785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1834.76</v>
      </c>
      <c r="E199" s="192">
        <v>2379.91</v>
      </c>
      <c r="F199" s="71">
        <f t="shared" ref="F199:F202" si="30">IF(D199&gt;0,IF(E199/D199&gt;=100,"&gt;&gt;100",E199/D199*100),"-")</f>
        <v>129.7123329481785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354.27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194.25</v>
      </c>
      <c r="E248" s="79">
        <f t="shared" si="37"/>
        <v>194.25</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194.25</v>
      </c>
      <c r="E250" s="192">
        <v>194.25</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2541788.9900000002</v>
      </c>
      <c r="E251" s="79">
        <f>+E252+E255-E264+E274+E291</f>
        <v>2399723.64</v>
      </c>
      <c r="F251" s="71">
        <f t="shared" si="1"/>
        <v>94.410812598570587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2308573.29</v>
      </c>
      <c r="E252" s="79">
        <f>E253-E254</f>
        <v>2286840.89</v>
      </c>
      <c r="F252" s="71">
        <f t="shared" si="1"/>
        <v>99.058622046172957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2308573.29</v>
      </c>
      <c r="E253" s="192">
        <v>2286840.89</v>
      </c>
      <c r="F253" s="71">
        <f t="shared" si="1"/>
        <v>99.058622046172957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156236.04000000004</v>
      </c>
      <c r="E255" s="79">
        <f>E256-E260</f>
        <v>94402.709999999963</v>
      </c>
      <c r="F255" s="71">
        <f t="shared" si="1"/>
        <v>60.42313284438081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754061.13</v>
      </c>
      <c r="E256" s="79">
        <f>SUM(E257:E259)</f>
        <v>711824.21</v>
      </c>
      <c r="F256" s="71">
        <f t="shared" si="1"/>
        <v>94.398740590169382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722457.16</v>
      </c>
      <c r="E257" s="192">
        <v>680220.24</v>
      </c>
      <c r="F257" s="71">
        <f t="shared" si="1"/>
        <v>94.153712865133755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31603.97</v>
      </c>
      <c r="E259" s="192">
        <v>31603.97</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597825.09</v>
      </c>
      <c r="E260" s="79">
        <f>SUM(E261:E263)</f>
        <v>617421.5</v>
      </c>
      <c r="F260" s="71">
        <f t="shared" si="1"/>
        <v>103.27795041188385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597825.09</v>
      </c>
      <c r="E262" s="192">
        <v>617421.5</v>
      </c>
      <c r="F262" s="71">
        <f t="shared" si="1"/>
        <v>103.27795041188385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53198.41</v>
      </c>
      <c r="E274" s="79">
        <f>SUM(E275:E277)+SUM(E286:E290)</f>
        <v>11551.73</v>
      </c>
      <c r="F274" s="71">
        <f t="shared" si="1"/>
        <v>21.714427179308551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4051.42</v>
      </c>
      <c r="E275" s="192">
        <v>1709.32</v>
      </c>
      <c r="F275" s="71">
        <f t="shared" ref="F275:F290" si="39">IF(D275&gt;0,IF(E275/D275&gt;=100,"&gt;&gt;100",E275/D275*100),"-")</f>
        <v>42.190639331394912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31173.08</v>
      </c>
      <c r="E286" s="192">
        <v>5659.73</v>
      </c>
      <c r="F286" s="71">
        <f t="shared" si="39"/>
        <v>18.155825475057323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17973.91</v>
      </c>
      <c r="E287" s="192">
        <v>4182.68</v>
      </c>
      <c r="F287" s="71">
        <f t="shared" si="39"/>
        <v>23.270840902174321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23781.25</v>
      </c>
      <c r="E291" s="79">
        <f>SUM(E292:E295)</f>
        <v>6928.31</v>
      </c>
      <c r="F291" s="71">
        <f t="shared" si="1"/>
        <v>29.133498028909333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23781.25</v>
      </c>
      <c r="E292" s="192">
        <v>6928.31</v>
      </c>
      <c r="F292" s="71">
        <f t="shared" si="1"/>
        <v>29.133498028909333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319966.61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319966.61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51782.73</v>
      </c>
      <c r="E302" s="192">
        <v>50678.52</v>
      </c>
      <c r="F302" s="71">
        <f t="shared" si="43"/>
        <v>97.867609529277416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1415.68</v>
      </c>
      <c r="E303" s="192">
        <v>1804.55</v>
      </c>
      <c r="F303" s="71">
        <f t="shared" si="43"/>
        <v>127.46877825497288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22107.59</v>
      </c>
      <c r="E305" s="192">
        <v>21406.86</v>
      </c>
      <c r="F305" s="71">
        <f t="shared" si="43"/>
        <v>96.830364594241175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1673.66</v>
      </c>
      <c r="E306" s="192">
        <v>895.68</v>
      </c>
      <c r="F306" s="71">
        <f t="shared" si="43"/>
        <v>53.516245832486874</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75.849999999999994</v>
      </c>
      <c r="E308" s="192">
        <v>324.64999999999998</v>
      </c>
      <c r="F308" s="71">
        <f t="shared" si="43"/>
        <v>428.01582069874752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1200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4214.7</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153023.16</v>
      </c>
      <c r="E336" s="192">
        <v>152580.14000000001</v>
      </c>
      <c r="F336" s="71">
        <f t="shared" si="43"/>
        <v>99.710488268573201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30133.07</v>
      </c>
      <c r="E337" s="192">
        <v>12035.26</v>
      </c>
      <c r="F337" s="71">
        <f t="shared" si="43"/>
        <v>39.940371160323195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1834.76</v>
      </c>
      <c r="E338" s="192">
        <v>1834.76</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545.15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439.68</v>
      </c>
      <c r="E344" s="192">
        <v>188.08</v>
      </c>
      <c r="F344" s="71">
        <f t="shared" si="43"/>
        <v>42.77656477438137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354.27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860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170000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10248.120000000001</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138858.49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 sqref="E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207657.79</v>
      </c>
      <c r="E5" s="58">
        <f t="shared" si="0"/>
        <v>241693.16</v>
      </c>
      <c r="F5" s="59">
        <f t="shared" ref="F5:F141" si="1">IF(D5&gt;0,IF(E5/D5&gt;=100,"&gt;&gt;100",E5/D5*100),"-")</f>
        <v>116.39012434833289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206423.47</v>
      </c>
      <c r="E6" s="60">
        <f t="shared" si="2"/>
        <v>240764.95</v>
      </c>
      <c r="F6" s="45">
        <f t="shared" si="1"/>
        <v>116.6364222052851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184231.26</v>
      </c>
      <c r="E7" s="194">
        <v>225074.97</v>
      </c>
      <c r="F7" s="45">
        <f t="shared" si="1"/>
        <v>122.16980440778617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10291.58</v>
      </c>
      <c r="E8" s="194">
        <v>9986.31</v>
      </c>
      <c r="F8" s="45">
        <f t="shared" si="1"/>
        <v>97.033788786561431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11900.63</v>
      </c>
      <c r="E9" s="194">
        <v>5703.67</v>
      </c>
      <c r="F9" s="45">
        <f t="shared" si="1"/>
        <v>47.927462663741331</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1234.32</v>
      </c>
      <c r="E21" s="194">
        <v>928.21</v>
      </c>
      <c r="F21" s="45">
        <f t="shared" si="1"/>
        <v>75.200110182124575</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400</v>
      </c>
      <c r="E22" s="60">
        <f t="shared" si="5"/>
        <v>500</v>
      </c>
      <c r="F22" s="45">
        <f t="shared" si="1"/>
        <v>125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400</v>
      </c>
      <c r="E27" s="194">
        <v>500</v>
      </c>
      <c r="F27" s="45">
        <f t="shared" si="1"/>
        <v>125</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17170.73</v>
      </c>
      <c r="E28" s="60">
        <f t="shared" si="6"/>
        <v>17903.800000000003</v>
      </c>
      <c r="F28" s="45">
        <f t="shared" si="1"/>
        <v>104.26930014041338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14700</v>
      </c>
      <c r="E30" s="194">
        <v>17084.900000000001</v>
      </c>
      <c r="F30" s="45">
        <f t="shared" si="1"/>
        <v>116.22380952380954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2470.73</v>
      </c>
      <c r="E34" s="194">
        <v>818.9</v>
      </c>
      <c r="F34" s="45">
        <f t="shared" si="1"/>
        <v>33.144050543766419</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111986.19</v>
      </c>
      <c r="E35" s="60">
        <f t="shared" si="7"/>
        <v>70812.040000000008</v>
      </c>
      <c r="F35" s="45">
        <f t="shared" si="1"/>
        <v>63.232832548370475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71572.540000000008</v>
      </c>
      <c r="E54" s="60">
        <f t="shared" si="12"/>
        <v>9354.18</v>
      </c>
      <c r="F54" s="45">
        <f t="shared" si="1"/>
        <v>13.06950961919194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37173.31</v>
      </c>
      <c r="E55" s="194">
        <v>6383.27</v>
      </c>
      <c r="F55" s="45">
        <f t="shared" si="1"/>
        <v>17.171648152935536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34399.230000000003</v>
      </c>
      <c r="E59" s="194">
        <v>2970.91</v>
      </c>
      <c r="F59" s="45">
        <f t="shared" si="1"/>
        <v>8.6365595974095921</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40413.65</v>
      </c>
      <c r="E74" s="194">
        <v>61457.86</v>
      </c>
      <c r="F74" s="45">
        <f t="shared" si="1"/>
        <v>152.07203506735968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79445.91</v>
      </c>
      <c r="E75" s="60">
        <f t="shared" si="15"/>
        <v>25914.620000000003</v>
      </c>
      <c r="F75" s="45">
        <f t="shared" si="1"/>
        <v>32.619199654204984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7660.45</v>
      </c>
      <c r="E76" s="194">
        <v>7000.4</v>
      </c>
      <c r="F76" s="45">
        <f t="shared" si="1"/>
        <v>91.383665450463099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71785.460000000006</v>
      </c>
      <c r="E81" s="194">
        <v>18914.22</v>
      </c>
      <c r="F81" s="45">
        <f t="shared" si="1"/>
        <v>26.348260497320762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150353.16999999998</v>
      </c>
      <c r="E82" s="60">
        <f t="shared" si="16"/>
        <v>110468.85</v>
      </c>
      <c r="F82" s="45">
        <f t="shared" si="1"/>
        <v>73.472910481368643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141042.09</v>
      </c>
      <c r="E84" s="194">
        <v>103288.46</v>
      </c>
      <c r="F84" s="45">
        <f t="shared" si="1"/>
        <v>73.232366309943373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9311.08</v>
      </c>
      <c r="E86" s="194">
        <v>7180.39</v>
      </c>
      <c r="F86" s="45">
        <f t="shared" si="1"/>
        <v>77.116618050752436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11662.99</v>
      </c>
      <c r="E89" s="60">
        <f t="shared" si="17"/>
        <v>2970.76</v>
      </c>
      <c r="F89" s="45">
        <f t="shared" si="1"/>
        <v>25.471684362243302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11662.99</v>
      </c>
      <c r="E106" s="194">
        <v>2970.76</v>
      </c>
      <c r="F106" s="45">
        <f t="shared" si="1"/>
        <v>25.471684362243302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43766.68</v>
      </c>
      <c r="E107" s="60">
        <f t="shared" si="21"/>
        <v>37263.410000000003</v>
      </c>
      <c r="F107" s="45">
        <f t="shared" si="1"/>
        <v>85.141047938751598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43766.68</v>
      </c>
      <c r="E113" s="194">
        <v>37263.410000000003</v>
      </c>
      <c r="F113" s="45">
        <f t="shared" si="1"/>
        <v>85.141047938751598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103435.64</v>
      </c>
      <c r="E114" s="60">
        <f t="shared" si="22"/>
        <v>122414.1</v>
      </c>
      <c r="F114" s="45">
        <f t="shared" si="1"/>
        <v>118.34808582418981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86059.520000000004</v>
      </c>
      <c r="E115" s="60">
        <f t="shared" si="23"/>
        <v>104461.6</v>
      </c>
      <c r="F115" s="45">
        <f t="shared" si="1"/>
        <v>121.38296843858762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86059.520000000004</v>
      </c>
      <c r="E116" s="194">
        <v>104461.6</v>
      </c>
      <c r="F116" s="45">
        <f t="shared" si="1"/>
        <v>121.38296843858762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17376.12</v>
      </c>
      <c r="E128" s="194">
        <v>17952.5</v>
      </c>
      <c r="F128" s="45">
        <f t="shared" si="1"/>
        <v>103.31708114354643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78289.11</v>
      </c>
      <c r="E129" s="60">
        <f t="shared" si="26"/>
        <v>112690.35</v>
      </c>
      <c r="F129" s="45">
        <f t="shared" si="1"/>
        <v>143.94128378774519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78289.11</v>
      </c>
      <c r="E140" s="194">
        <v>112690.35</v>
      </c>
      <c r="F140" s="45">
        <f t="shared" si="1"/>
        <v>143.94128378774519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804168.21000000008</v>
      </c>
      <c r="E141" s="81">
        <f t="shared" si="28"/>
        <v>742631.09</v>
      </c>
      <c r="F141" s="61">
        <f t="shared" si="1"/>
        <v>92.347730333682293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13389.36</v>
      </c>
      <c r="E5" s="82">
        <f t="shared" si="0"/>
        <v>13389.36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7540</v>
      </c>
      <c r="E6" s="83">
        <f t="shared" si="1"/>
        <v>7540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7540</v>
      </c>
      <c r="E7" s="83">
        <f t="shared" si="2"/>
        <v>7540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7540</v>
      </c>
      <c r="E8" s="195">
        <v>7540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5849.36</v>
      </c>
      <c r="E22" s="83">
        <f t="shared" si="3"/>
        <v>5849.36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5849.36</v>
      </c>
      <c r="E23" s="83">
        <f t="shared" si="4"/>
        <v>5849.36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5849.36</v>
      </c>
      <c r="E25" s="195">
        <v>5849.36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1" sqref="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184990.99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702569.51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597847.71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205149.27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171977.61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9986.31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537.65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120079.67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90117.2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104721.8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720210.91999999993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616388.53999999992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221346.53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175622.21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9865.75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497.82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119744.62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88705.74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605.87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103822.38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167349.58000000007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154769.16999999998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152580.13999999998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545.96</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545.96</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151179.24000000002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3072.04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2500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145607.20000000001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335.05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335.05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331.81</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331.81</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188.08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188.08</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1834.76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1834.76</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354.27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12580.41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12035.26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545.15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36758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 Bolješić</cp:lastModifiedBy>
  <cp:lastPrinted>2026-02-10T08:21:34Z</cp:lastPrinted>
  <dcterms:created xsi:type="dcterms:W3CDTF">2022-04-01T05:14:30Z</dcterms:created>
  <dcterms:modified xsi:type="dcterms:W3CDTF">2026-02-11T09:42:12Z</dcterms:modified>
</cp:coreProperties>
</file>