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G:\Dokumenti\K N J I G O V O D S T V O\OBRASCI - knjigovodstvo\2026. god\"/>
    </mc:Choice>
  </mc:AlternateContent>
  <xr:revisionPtr revIDLastSave="0" documentId="13_ncr:1_{A228E6F7-6CC1-44C2-B725-D19692375D1C}" xr6:coauthVersionLast="47" xr6:coauthVersionMax="47" xr10:uidLastSave="{00000000-0000-0000-0000-000000000000}"/>
  <bookViews>
    <workbookView xWindow="-120" yWindow="-120" windowWidth="29040" windowHeight="1584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c r="H310" i="9"/>
  <c r="G310" i="9"/>
  <c r="F310" i="9"/>
  <c r="E310" i="9"/>
  <c r="B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7" i="1"/>
  <c r="G1537" i="1"/>
  <c r="H1538" i="1"/>
  <c r="G1538" i="1"/>
  <c r="H1539" i="1"/>
  <c r="G1539" i="1"/>
  <c r="J1540" i="1"/>
  <c r="H1540" i="1"/>
  <c r="G1540" i="1"/>
  <c r="I1540" i="1" s="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J1547" i="1"/>
  <c r="H1547" i="1"/>
  <c r="G1547" i="1"/>
  <c r="I1547" i="1" s="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H1554" i="1"/>
  <c r="G1554" i="1"/>
  <c r="H1555" i="1"/>
  <c r="G1555" i="1"/>
  <c r="J1556" i="1"/>
  <c r="H1556" i="1"/>
  <c r="G1556" i="1"/>
  <c r="I1556" i="1" s="1"/>
  <c r="J1557" i="1"/>
  <c r="H1557" i="1"/>
  <c r="G1557" i="1"/>
  <c r="I1557" i="1" s="1"/>
  <c r="J1558" i="1"/>
  <c r="H1558" i="1"/>
  <c r="G1558" i="1"/>
  <c r="I1558" i="1" s="1"/>
  <c r="J1559" i="1"/>
  <c r="H1559" i="1"/>
  <c r="G1559" i="1"/>
  <c r="I1559" i="1" s="1"/>
  <c r="J1560" i="1"/>
  <c r="H1560" i="1"/>
  <c r="G1560" i="1"/>
  <c r="I1560" i="1" s="1"/>
  <c r="J1561" i="1"/>
  <c r="H1561" i="1"/>
  <c r="G1561" i="1"/>
  <c r="I1561" i="1" s="1"/>
  <c r="H1562" i="1"/>
  <c r="G1562" i="1"/>
  <c r="J1563" i="1"/>
  <c r="H1563" i="1"/>
  <c r="G1563" i="1"/>
  <c r="I1563" i="1" s="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H1570" i="1"/>
  <c r="G1570" i="1"/>
  <c r="H1571" i="1"/>
  <c r="G1571" i="1"/>
  <c r="J1572" i="1"/>
  <c r="H1572" i="1"/>
  <c r="G1572" i="1"/>
  <c r="I1572" i="1" s="1"/>
  <c r="J1573" i="1"/>
  <c r="H1573" i="1"/>
  <c r="G1573" i="1"/>
  <c r="I1573" i="1" s="1"/>
  <c r="J1574" i="1"/>
  <c r="H1574" i="1"/>
  <c r="G1574" i="1"/>
  <c r="I1574" i="1" s="1"/>
  <c r="J1575" i="1"/>
  <c r="H1575" i="1"/>
  <c r="G1575" i="1"/>
  <c r="I1575" i="1" s="1"/>
  <c r="H1576" i="1"/>
  <c r="G1576" i="1"/>
  <c r="J1577" i="1"/>
  <c r="H1577" i="1"/>
  <c r="G1577" i="1"/>
  <c r="I1577" i="1" s="1"/>
  <c r="J1578" i="1"/>
  <c r="H1578" i="1"/>
  <c r="G1578" i="1"/>
  <c r="I1578" i="1" s="1"/>
  <c r="J1579" i="1"/>
  <c r="H1579" i="1"/>
  <c r="G1579" i="1"/>
  <c r="I1579" i="1" s="1"/>
  <c r="J1580" i="1"/>
  <c r="H1580" i="1"/>
  <c r="G1580" i="1"/>
  <c r="I1580" i="1" s="1"/>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1" i="1"/>
  <c r="G1621"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3" i="9"/>
  <c r="E313" i="9" s="1"/>
  <c r="B313" i="9" s="1"/>
  <c r="F89" i="5"/>
  <c r="G315" i="9"/>
  <c r="G314" i="9"/>
  <c r="F150" i="5"/>
  <c r="H315" i="9"/>
  <c r="H314" i="9"/>
  <c r="G335" i="9"/>
  <c r="E335" i="9" s="1"/>
  <c r="B335" i="9" s="1"/>
  <c r="F177" i="5"/>
  <c r="G336" i="9"/>
  <c r="E336" i="9" s="1"/>
  <c r="B336" i="9" s="1"/>
  <c r="F196" i="5"/>
  <c r="G337" i="9"/>
  <c r="E337" i="9" s="1"/>
  <c r="B337" i="9" s="1"/>
  <c r="F202" i="5"/>
  <c r="G338" i="9"/>
  <c r="E338" i="9" s="1"/>
  <c r="B338" i="9" s="1"/>
  <c r="F218" i="5"/>
  <c r="D141" i="6"/>
  <c r="F5" i="6"/>
  <c r="B345" i="9"/>
  <c r="E344" i="9"/>
  <c r="I10" i="3" s="1"/>
  <c r="D44" i="8"/>
  <c r="H20" i="9"/>
  <c r="H19" i="9"/>
  <c r="E19" i="9" s="1"/>
  <c r="B19" i="9" s="1"/>
  <c r="H309" i="9"/>
  <c r="G309" i="9"/>
  <c r="E309" i="9" s="1"/>
  <c r="B309" i="9" s="1"/>
  <c r="H308" i="9"/>
  <c r="G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9" i="3"/>
  <c r="C1620" i="1"/>
  <c r="G342" i="9"/>
  <c r="E342" i="9" s="1"/>
  <c r="F141" i="6"/>
  <c r="H31" i="3"/>
  <c r="C1536" i="1"/>
  <c r="G347" i="9"/>
  <c r="E347" i="9" s="1"/>
  <c r="E314" i="9"/>
  <c r="B314" i="9" s="1"/>
  <c r="E315" i="9"/>
  <c r="B315"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3" i="9" l="1"/>
  <c r="G333" i="9"/>
  <c r="E333"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6" i="1"/>
  <c r="G1536" i="1"/>
  <c r="H9" i="3"/>
  <c r="B342" i="9"/>
  <c r="E341" i="9"/>
  <c r="H1620" i="1"/>
  <c r="G1620"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3"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<sst xmlns="http://schemas.openxmlformats.org/spreadsheetml/2006/main" count="4722" uniqueCount="3655">
  <si>
    <t>Obveznik:</t>
  </si>
  <si>
    <t>36758 - OPĆINA PODRAVSKA MOSLAVINA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</si>
  <si>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</si>
  <si>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</si>
  <si>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</si>
  <si>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</si>
  <si>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</si>
  <si>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</si>
  <si>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</si>
  <si>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</si>
  <si>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</si>
  <si>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</si>
  <si>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</si>
  <si>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</si>
  <si>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</si>
  <si>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</si>
  <si>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</si>
  <si>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</si>
  <si>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</si>
  <si>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</si>
  <si>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</si>
  <si>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</si>
  <si>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</si>
  <si>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</si>
  <si>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</si>
  <si>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</si>
  <si>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</si>
  <si>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</si>
  <si>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</si>
  <si>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</si>
  <si>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</si>
  <si>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</si>
  <si>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</si>
  <si>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</si>
  <si>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</si>
  <si>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</si>
  <si>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</si>
  <si>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</si>
  <si>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</si>
  <si>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</si>
  <si>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</si>
  <si>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</si>
  <si>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</si>
  <si>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</si>
  <si>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</si>
  <si>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</si>
  <si>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</si>
  <si>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</si>
  <si>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</si>
  <si>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</si>
  <si>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</si>
  <si>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</si>
  <si>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</si>
  <si>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</si>
  <si>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</si>
  <si>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</si>
  <si>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</si>
  <si>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</si>
  <si>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</si>
  <si>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</si>
  <si>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</si>
  <si>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</si>
  <si>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</si>
  <si>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</si>
  <si>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</si>
  <si>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</si>
  <si>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</si>
  <si>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</si>
  <si>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</si>
  <si>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</si>
  <si>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</si>
  <si>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</si>
  <si>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</si>
  <si>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</si>
  <si>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</si>
  <si>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</si>
  <si>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</si>
  <si>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</si>
  <si>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</si>
  <si>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</si>
  <si>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</si>
  <si>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</si>
  <si>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</si>
  <si>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</si>
  <si>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</si>
  <si>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</si>
  <si>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</si>
  <si>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</si>
  <si>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</si>
  <si>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</si>
  <si>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</si>
  <si>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</si>
  <si>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</si>
  <si>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</si>
  <si>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</si>
  <si>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</si>
  <si>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</si>
  <si>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</si>
  <si>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</si>
  <si>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</si>
  <si>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</si>
  <si>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</si>
  <si>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</si>
  <si>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</si>
  <si>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</si>
  <si>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</si>
  <si>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</si>
  <si>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</si>
  <si>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</si>
  <si>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</si>
  <si>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</si>
  <si>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</si>
  <si>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</si>
  <si>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</si>
  <si>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</si>
  <si>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</si>
  <si>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</si>
  <si>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</si>
  <si>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</si>
  <si>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</si>
  <si>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</si>
  <si>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</si>
  <si>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</si>
  <si>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</si>
  <si>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</si>
  <si>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</si>
  <si>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</si>
  <si>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</si>
  <si>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</si>
  <si>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</si>
  <si>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</si>
  <si>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</si>
  <si>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</si>
  <si>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</si>
  <si>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</si>
  <si>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</si>
  <si>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</si>
  <si>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</si>
  <si>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</si>
  <si>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</si>
  <si>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</si>
  <si>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</si>
  <si>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</si>
  <si>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</si>
  <si>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</si>
  <si>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</si>
  <si>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</si>
  <si>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</si>
  <si>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</si>
  <si>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</si>
  <si>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</si>
  <si>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</si>
  <si>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</si>
  <si>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</si>
  <si>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</si>
  <si>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</si>
  <si>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</si>
  <si>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</si>
  <si>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</si>
  <si>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</si>
  <si>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</si>
  <si>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</si>
  <si>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</si>
  <si>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</si>
  <si>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</si>
  <si>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</si>
  <si>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</si>
  <si>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</si>
  <si>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</si>
  <si>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</si>
  <si>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</si>
  <si>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</si>
  <si>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</si>
  <si>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</si>
  <si>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</si>
  <si>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</si>
  <si>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</si>
  <si>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</si>
  <si>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</si>
  <si>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</si>
  <si>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</si>
  <si>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</si>
  <si>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</si>
  <si>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</si>
  <si>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</si>
  <si>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</si>
  <si>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</si>
  <si>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</si>
  <si>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</si>
  <si>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</si>
  <si>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</si>
  <si>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</si>
  <si>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</si>
  <si>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</si>
  <si>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</si>
  <si>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</si>
  <si>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</si>
  <si>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</si>
  <si>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</si>
  <si>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</si>
  <si>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</si>
  <si>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</si>
  <si>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</si>
  <si>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</si>
  <si>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</si>
  <si>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</si>
  <si>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</si>
  <si>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</si>
  <si>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</si>
  <si>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</si>
  <si>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</si>
  <si>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</si>
  <si>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</si>
  <si>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</si>
  <si>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</si>
  <si>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</si>
  <si>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</si>
  <si>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</si>
  <si>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</si>
  <si>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</si>
  <si>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</si>
  <si>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</si>
  <si>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</si>
  <si>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</si>
  <si>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</si>
  <si>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</si>
  <si>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</si>
  <si>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</si>
  <si>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</si>
  <si>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</si>
  <si>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</si>
  <si>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</si>
  <si>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</si>
  <si>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</si>
  <si>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</si>
  <si>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</si>
  <si>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</si>
  <si>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</si>
  <si>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</si>
  <si>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</si>
  <si>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</si>
  <si>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</si>
  <si>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</si>
  <si>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</si>
  <si>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</si>
  <si>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</si>
  <si>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</si>
  <si>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</si>
  <si>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</si>
  <si>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</si>
  <si>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</si>
  <si>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</si>
  <si>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</si>
  <si>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</si>
  <si>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</si>
  <si>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</si>
  <si>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</si>
  <si>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</si>
  <si>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</si>
  <si>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</si>
  <si>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</si>
  <si>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</si>
  <si>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</si>
  <si>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</si>
  <si>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</si>
  <si>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</si>
  <si>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</si>
  <si>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</si>
  <si>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</si>
  <si>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</si>
  <si>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</si>
  <si>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</si>
  <si>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</si>
  <si>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</si>
  <si>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</si>
  <si>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</si>
  <si>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</si>
  <si>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</si>
  <si>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</si>
  <si>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</si>
  <si>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</si>
  <si>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</si>
  <si>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</si>
  <si>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</si>
  <si>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</si>
  <si>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</si>
  <si>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</si>
  <si>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</si>
  <si>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</si>
  <si>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</si>
  <si>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</si>
  <si>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</si>
  <si>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</si>
  <si>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</si>
  <si>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</si>
  <si>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</si>
  <si>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</si>
  <si>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</si>
  <si>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</si>
  <si>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</si>
  <si>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</si>
  <si>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</si>
  <si>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</si>
  <si>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</si>
  <si>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</si>
  <si>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</si>
  <si>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</si>
  <si>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</si>
  <si>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</si>
  <si>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</si>
  <si>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</si>
  <si>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</si>
  <si>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</si>
  <si>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</si>
  <si>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</si>
  <si>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</si>
  <si>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</si>
  <si>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</si>
  <si>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</si>
  <si>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</si>
  <si>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</si>
  <si>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</si>
  <si>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</si>
  <si>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</si>
  <si>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</si>
  <si>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</si>
  <si>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</si>
  <si>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</si>
  <si>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</si>
  <si>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</si>
  <si>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</si>
  <si>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</si>
  <si>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</si>
  <si>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</si>
  <si>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</si>
  <si>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</si>
  <si>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</si>
  <si>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</si>
  <si>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</si>
  <si>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</si>
  <si>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</si>
  <si>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</si>
  <si>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</si>
  <si>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</si>
  <si>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</si>
  <si>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</si>
  <si>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</si>
  <si>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</si>
  <si>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</si>
  <si>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</si>
  <si>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</si>
  <si>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</si>
  <si>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</si>
  <si>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</si>
  <si>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</si>
  <si>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</si>
  <si>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</si>
  <si>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</si>
  <si>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</si>
  <si>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</si>
  <si>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</si>
  <si>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</si>
  <si>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</si>
  <si>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</si>
  <si>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</si>
  <si>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</si>
  <si>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</si>
  <si>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</si>
  <si>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</si>
  <si>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</si>
  <si>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</si>
  <si>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</si>
  <si>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</si>
  <si>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</si>
  <si>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</si>
  <si>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</si>
  <si>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</si>
  <si>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</si>
  <si>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</si>
  <si>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</si>
  <si>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</si>
  <si>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</si>
  <si>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</si>
  <si>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</si>
  <si>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</si>
  <si>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</si>
  <si>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</si>
  <si>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</si>
  <si>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</si>
  <si>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</si>
  <si>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</si>
  <si>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</si>
  <si>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</si>
  <si>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</si>
  <si>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</si>
  <si>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</si>
  <si>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</si>
  <si>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</si>
  <si>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</si>
  <si>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</si>
  <si>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</si>
  <si>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</si>
  <si>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</si>
  <si>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</si>
  <si>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</si>
  <si>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</si>
  <si>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</si>
  <si>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</si>
  <si>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</si>
  <si>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</si>
  <si>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</si>
  <si>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</si>
  <si>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</si>
  <si>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</si>
  <si>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</si>
  <si>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</si>
  <si>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</si>
  <si>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</si>
  <si>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</si>
  <si>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</si>
  <si>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</si>
  <si>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</si>
  <si>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</si>
  <si>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</si>
  <si>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</si>
  <si>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</si>
  <si>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</si>
  <si>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</si>
  <si>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</si>
  <si>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</si>
  <si>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</si>
  <si>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</si>
  <si>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</si>
  <si>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</si>
  <si>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</si>
  <si>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</si>
  <si>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</si>
  <si>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</si>
  <si>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</si>
  <si>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</si>
  <si>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</si>
  <si>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</si>
  <si>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</si>
  <si>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</si>
  <si>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</si>
  <si>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</si>
  <si>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</si>
  <si>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</si>
  <si>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</si>
  <si>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</si>
  <si>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</si>
  <si>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</si>
  <si>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</si>
  <si>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</si>
  <si>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</si>
  <si>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</si>
  <si>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</si>
  <si>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</si>
  <si>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</si>
  <si>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</si>
  <si>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</si>
  <si>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</si>
  <si>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</si>
  <si>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</si>
  <si>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</si>
  <si>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</si>
  <si>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</si>
  <si>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</si>
  <si>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</si>
  <si>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</si>
  <si>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</si>
  <si>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</si>
  <si>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</si>
  <si>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</si>
  <si>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</si>
  <si>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</si>
  <si>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</si>
  <si>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</si>
  <si>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</si>
  <si>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</si>
  <si>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</si>
  <si>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</si>
  <si>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</si>
  <si>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</si>
  <si>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</si>
  <si>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</si>
  <si>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</si>
  <si>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</si>
  <si>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</si>
  <si>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</si>
  <si>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</si>
  <si>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</si>
  <si>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</si>
  <si>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</si>
  <si>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</si>
  <si>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</si>
  <si>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</si>
  <si>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</si>
  <si>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</si>
  <si>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</si>
  <si>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</si>
  <si>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</si>
  <si>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</si>
  <si>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</si>
  <si>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</si>
  <si>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</si>
  <si>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</si>
  <si>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</si>
  <si>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</si>
  <si>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</si>
  <si>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</si>
  <si>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</si>
  <si>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</si>
  <si>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</si>
  <si>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</si>
  <si>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</si>
  <si>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</si>
  <si>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</si>
  <si>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</si>
  <si>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</si>
  <si>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</si>
  <si>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</si>
  <si>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</si>
  <si>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</si>
  <si>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</si>
  <si>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</si>
  <si>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</si>
  <si>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</si>
  <si>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</si>
  <si>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</si>
  <si>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</si>
  <si>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</si>
  <si>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</si>
  <si>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</si>
  <si>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</si>
  <si>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</si>
  <si>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</si>
  <si>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</si>
  <si>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</si>
  <si>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</si>
  <si>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</si>
  <si>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</si>
  <si>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</si>
  <si>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</si>
  <si>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</si>
  <si>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</si>
  <si>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</si>
  <si>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</si>
  <si>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</si>
  <si>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</si>
  <si>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</si>
  <si>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</si>
  <si>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</si>
  <si>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</si>
  <si>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</si>
  <si>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</si>
  <si>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</si>
  <si>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</si>
  <si>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</si>
  <si>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</si>
  <si>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</si>
  <si>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</si>
  <si>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</si>
  <si>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</si>
  <si>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</si>
  <si>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</si>
  <si>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</si>
  <si>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</si>
  <si>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</si>
  <si>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</si>
  <si>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</si>
  <si>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</si>
  <si>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</si>
  <si>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</si>
  <si>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</si>
  <si>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</si>
  <si>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</si>
  <si>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</si>
  <si>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</si>
  <si>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</si>
  <si>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</si>
  <si>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</si>
  <si>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</si>
  <si>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</si>
  <si>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</si>
  <si>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</si>
  <si>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</si>
  <si>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</si>
  <si>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</si>
  <si>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</si>
  <si>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</si>
  <si>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</si>
  <si>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</si>
  <si>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</si>
  <si>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</si>
  <si>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</si>
  <si>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</si>
  <si>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</si>
  <si>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</si>
  <si>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</si>
  <si>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</si>
  <si>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</si>
  <si>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</si>
  <si>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</si>
  <si>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</si>
  <si>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</si>
  <si>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</si>
  <si>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</si>
  <si>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</si>
  <si>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</si>
  <si>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</si>
  <si>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</si>
  <si>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</si>
  <si>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</si>
  <si>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</si>
  <si>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</si>
  <si>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</si>
  <si>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</si>
  <si>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</si>
  <si>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</si>
  <si>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</si>
  <si>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</si>
  <si>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</si>
  <si>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</si>
  <si>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</si>
  <si>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</si>
  <si>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</si>
  <si>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</si>
  <si>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</si>
  <si>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</si>
  <si>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</si>
  <si>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</si>
  <si>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</si>
  <si>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</si>
  <si>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</si>
  <si>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</si>
  <si>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</si>
  <si>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</si>
  <si>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</si>
  <si>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</si>
  <si>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</si>
  <si>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</si>
  <si>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</si>
  <si>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</si>
  <si>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</si>
  <si>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</si>
  <si>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</si>
  <si>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</si>
  <si>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</si>
  <si>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</si>
  <si>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</si>
  <si>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</si>
  <si>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</si>
  <si>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</si>
  <si>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</si>
  <si>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</si>
  <si>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</si>
  <si>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</si>
  <si>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</si>
  <si>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</si>
  <si>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</si>
  <si>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</si>
  <si>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</si>
  <si>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</si>
  <si>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</si>
  <si>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</si>
  <si>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</si>
  <si>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</si>
  <si>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</si>
  <si>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</si>
  <si>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</si>
  <si>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</si>
  <si>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</si>
  <si>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</si>
  <si>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</si>
  <si>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</si>
  <si>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</si>
  <si>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</si>
  <si>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</si>
  <si>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</si>
  <si>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</si>
  <si>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</si>
  <si>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</si>
  <si>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</si>
  <si>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</si>
  <si>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</si>
  <si>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</si>
  <si>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</si>
  <si>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</si>
  <si>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</si>
  <si>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</si>
  <si>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</si>
  <si>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</si>
  <si>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</si>
  <si>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</si>
  <si>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</si>
  <si>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</si>
  <si>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</si>
  <si>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</si>
  <si>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</si>
  <si>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</si>
  <si>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</si>
  <si>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</si>
  <si>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</si>
  <si>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</si>
  <si>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</si>
  <si>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</si>
  <si>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</si>
  <si>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</si>
  <si>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</si>
  <si>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</si>
  <si>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</si>
  <si>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</si>
  <si>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</si>
  <si>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</si>
  <si>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</si>
  <si>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</si>
  <si>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</si>
  <si>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</si>
  <si>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</si>
  <si>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</si>
  <si>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</si>
  <si>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</si>
  <si>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</si>
  <si>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</si>
  <si>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</si>
  <si>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</si>
  <si>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</si>
  <si>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</si>
  <si>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</si>
  <si>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</si>
  <si>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</si>
  <si>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</si>
  <si>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</si>
  <si>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</si>
  <si>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</si>
  <si>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</si>
  <si>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</si>
  <si>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</si>
  <si>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</si>
  <si>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</si>
  <si>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</si>
  <si>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</si>
  <si>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</si>
  <si>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</si>
  <si>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</si>
  <si>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</si>
  <si>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</si>
  <si>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</si>
  <si>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</si>
  <si>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</si>
  <si>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</si>
  <si>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</si>
  <si>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</si>
  <si>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</si>
  <si>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</si>
  <si>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</si>
  <si>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</si>
  <si>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</si>
  <si>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</si>
  <si>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</si>
  <si>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</si>
  <si>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</si>
  <si>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</si>
  <si>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</si>
  <si>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</si>
  <si>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</si>
  <si>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</si>
  <si>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</si>
  <si>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</si>
  <si>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</si>
  <si>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</si>
  <si>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</si>
  <si>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</si>
  <si>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</si>
  <si>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</si>
  <si>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</si>
  <si>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</si>
  <si>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</si>
  <si>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</si>
  <si>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</si>
  <si>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</si>
  <si>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</si>
  <si>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</si>
  <si>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</si>
  <si>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</si>
  <si>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</si>
  <si>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</si>
  <si>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</si>
  <si>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</si>
  <si>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</si>
  <si>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</si>
  <si>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</si>
  <si>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</si>
  <si>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</si>
  <si>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</si>
  <si>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</si>
  <si>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</si>
  <si>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</si>
  <si>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</si>
  <si>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</si>
  <si>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</si>
  <si>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</si>
  <si>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</si>
  <si>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</si>
  <si>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</si>
  <si>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</si>
  <si>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</si>
  <si>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</si>
  <si>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</si>
  <si>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</si>
  <si>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</si>
  <si>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</si>
  <si>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</si>
  <si>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</si>
  <si>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</si>
  <si>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</si>
  <si>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</si>
  <si>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</si>
  <si>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</si>
  <si>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</si>
  <si>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</si>
  <si>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</si>
  <si>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</si>
  <si>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</si>
  <si>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</si>
  <si>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</si>
  <si>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</si>
  <si>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</si>
  <si>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</si>
  <si>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</si>
  <si>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</si>
  <si>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</si>
  <si>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</si>
  <si>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</si>
  <si>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</si>
  <si>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</si>
  <si>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</si>
  <si>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</si>
  <si>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</si>
  <si>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</si>
  <si>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</si>
  <si>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</si>
  <si>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</si>
  <si>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</si>
  <si>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</si>
  <si>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</si>
  <si>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</si>
  <si>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</si>
  <si>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</si>
  <si>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</si>
  <si>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</si>
  <si>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</si>
  <si>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</si>
  <si>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</si>
  <si>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</si>
  <si>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</si>
  <si>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</si>
  <si>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</si>
  <si>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</si>
  <si>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</si>
  <si>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</si>
  <si>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</si>
  <si>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</si>
  <si>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</si>
  <si>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</si>
  <si>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</si>
  <si>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</si>
  <si>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</si>
  <si>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</si>
  <si>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</si>
  <si>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</si>
  <si>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</si>
  <si>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</si>
  <si>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</si>
  <si>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</si>
  <si>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</si>
  <si>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</si>
  <si>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</si>
  <si>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</si>
  <si>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</si>
  <si>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</si>
  <si>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</si>
  <si>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</si>
  <si>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</si>
  <si>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</si>
  <si>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</si>
  <si>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</si>
  <si>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</si>
  <si>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</si>
  <si>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</si>
  <si>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</si>
  <si>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</si>
  <si>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</si>
  <si>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</si>
  <si>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</si>
  <si>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</si>
  <si>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</si>
  <si>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</si>
  <si>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</si>
  <si>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</si>
  <si>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</si>
  <si>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</si>
  <si>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</si>
  <si>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</si>
  <si>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</si>
  <si>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</si>
  <si>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</si>
  <si>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</si>
  <si>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</si>
  <si>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</si>
  <si>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</si>
  <si>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</si>
  <si>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</si>
  <si>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</si>
  <si>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</si>
  <si>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</si>
  <si>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</si>
  <si>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</si>
  <si>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</si>
  <si>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</si>
  <si>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</si>
  <si>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</si>
  <si>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</si>
  <si>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</si>
  <si>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</si>
  <si>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</si>
  <si>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</si>
  <si>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</si>
  <si>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</si>
  <si>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</si>
  <si>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</si>
  <si>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</si>
  <si>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</si>
  <si>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</si>
  <si>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</si>
  <si>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</si>
  <si>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</si>
  <si>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</si>
  <si>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</si>
  <si>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</si>
  <si>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</si>
  <si>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</si>
  <si>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</si>
  <si>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</si>
  <si>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</si>
  <si>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</si>
  <si>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</si>
  <si>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</si>
  <si>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</si>
  <si>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</si>
  <si>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</si>
  <si>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</si>
  <si>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</si>
  <si>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</si>
  <si>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</si>
  <si>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</si>
  <si>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</si>
  <si>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</si>
  <si>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</si>
  <si>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</si>
  <si>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</si>
  <si>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</si>
  <si>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</si>
  <si>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</si>
  <si>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</si>
  <si>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</si>
  <si>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</si>
  <si>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</si>
  <si>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</si>
  <si>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</si>
  <si>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</si>
  <si>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</si>
  <si>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</si>
  <si>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</si>
  <si>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</si>
  <si>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</si>
  <si>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</si>
  <si>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</si>
  <si>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</si>
  <si>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</si>
  <si>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</si>
  <si>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</si>
  <si>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</si>
  <si>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</si>
  <si>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</si>
  <si>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</si>
  <si>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</si>
  <si>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</si>
  <si>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</si>
  <si>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</si>
  <si>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</si>
  <si>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</si>
  <si>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</si>
  <si>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</si>
  <si>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</si>
  <si>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</si>
  <si>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</si>
  <si>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</si>
  <si>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</si>
  <si>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</si>
  <si>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</si>
  <si>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</si>
  <si>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</si>
  <si>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</si>
  <si>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</si>
  <si>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</si>
  <si>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</si>
  <si>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</si>
  <si>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</si>
  <si>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</si>
  <si>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</si>
  <si>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</si>
  <si>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</si>
  <si>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</si>
  <si>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</si>
  <si>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</si>
  <si>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</si>
  <si>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</si>
  <si>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</si>
  <si>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</si>
  <si>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</si>
  <si>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</si>
  <si>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</si>
  <si>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</si>
  <si>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</si>
  <si>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</si>
  <si>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</si>
  <si>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</si>
  <si>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</si>
  <si>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</si>
  <si>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</si>
  <si>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</si>
  <si>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</si>
  <si>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</si>
  <si>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</si>
  <si>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</si>
  <si>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</si>
  <si>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</si>
  <si>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</si>
  <si>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</si>
  <si>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</si>
  <si>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</si>
  <si>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</si>
  <si>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</si>
  <si>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</si>
  <si>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</si>
  <si>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</si>
  <si>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</si>
  <si>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</si>
  <si>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</si>
  <si>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</si>
  <si>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</si>
  <si>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</si>
  <si>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</si>
  <si>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</si>
  <si>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</si>
  <si>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</si>
  <si>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</si>
  <si>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</si>
  <si>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</si>
  <si>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</si>
  <si>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</si>
  <si>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</si>
  <si>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</si>
  <si>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</si>
  <si>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</si>
  <si>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</si>
  <si>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</si>
  <si>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</si>
  <si>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</si>
  <si>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</si>
  <si>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</si>
  <si>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</si>
  <si>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</si>
  <si>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</si>
  <si>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</si>
  <si>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</si>
  <si>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</si>
  <si>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</si>
  <si>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</si>
  <si>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</si>
  <si>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</si>
  <si>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</si>
  <si>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</si>
  <si>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</si>
  <si>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</si>
  <si>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</si>
  <si>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</si>
  <si>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</si>
  <si>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</si>
  <si>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</si>
  <si>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</si>
  <si>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</si>
  <si>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</si>
  <si>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</si>
  <si>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</si>
  <si>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</si>
  <si>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</si>
  <si>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</si>
  <si>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</si>
  <si>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</si>
  <si>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</si>
  <si>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</si>
  <si>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</si>
  <si>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</si>
  <si>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</si>
  <si>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</si>
  <si>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</si>
  <si>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</si>
  <si>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</si>
  <si>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</si>
  <si>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</si>
  <si>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</si>
  <si>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</si>
  <si>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</si>
  <si>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</si>
  <si>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</si>
  <si>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</si>
  <si>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</si>
  <si>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</si>
  <si>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</si>
  <si>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</si>
  <si>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</si>
  <si>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</si>
  <si>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</si>
  <si>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</si>
  <si>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</si>
  <si>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</si>
  <si>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</si>
  <si>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</si>
  <si>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</si>
  <si>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</si>
  <si>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</si>
  <si>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</si>
  <si>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</si>
  <si>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</si>
  <si>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</si>
  <si>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</si>
  <si>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</si>
  <si>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</si>
  <si>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</si>
  <si>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</si>
  <si>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</si>
  <si>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</si>
  <si>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</si>
  <si>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</si>
  <si>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</si>
  <si>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</si>
  <si>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</si>
  <si>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</si>
  <si>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</si>
  <si>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</si>
  <si>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</si>
  <si>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</si>
  <si>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</si>
  <si>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</si>
  <si>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</si>
  <si>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</si>
  <si>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</si>
  <si>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</si>
  <si>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</si>
  <si>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</si>
  <si>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</si>
  <si>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</si>
  <si>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</si>
  <si>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</si>
  <si>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</si>
  <si>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</si>
  <si>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</si>
  <si>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</si>
  <si>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</si>
  <si>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</si>
  <si>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</si>
  <si>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</si>
  <si>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</si>
  <si>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</si>
  <si>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</si>
  <si>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</si>
  <si>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</si>
  <si>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</si>
  <si>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</si>
  <si>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</si>
  <si>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</si>
  <si>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</si>
  <si>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</si>
  <si>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</si>
  <si>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</si>
  <si>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</si>
  <si>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</si>
  <si>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</si>
  <si>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</si>
  <si>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</si>
  <si>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</si>
  <si>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</si>
  <si>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</si>
  <si>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</si>
  <si>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</si>
  <si>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</si>
  <si>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</si>
  <si>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</si>
  <si>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</si>
  <si>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</si>
  <si>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</si>
  <si>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</si>
  <si>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</si>
  <si>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</si>
  <si>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</si>
  <si>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</si>
  <si>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</si>
  <si>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</si>
  <si>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</si>
  <si>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</si>
  <si>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</si>
  <si>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</si>
  <si>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</si>
  <si>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</si>
  <si>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</si>
  <si>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</si>
  <si>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</si>
  <si>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</si>
  <si>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</si>
  <si>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</si>
  <si>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</si>
  <si>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</si>
  <si>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</si>
  <si>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</si>
  <si>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</si>
  <si>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</si>
  <si>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</si>
  <si>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</si>
  <si>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</si>
  <si>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</si>
  <si>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</si>
  <si>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</si>
  <si>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</si>
  <si>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</si>
  <si>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</si>
  <si>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</si>
  <si>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</si>
  <si>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</si>
  <si>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</si>
  <si>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</si>
  <si>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</si>
  <si>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</si>
  <si>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</si>
  <si>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</si>
  <si>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</si>
  <si>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</si>
  <si>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</si>
  <si>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</si>
  <si>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</si>
  <si>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</si>
  <si>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</si>
  <si>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</si>
  <si>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</si>
  <si>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</si>
  <si>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</si>
  <si>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</si>
  <si>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</si>
  <si>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</si>
  <si>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</si>
  <si>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</si>
  <si>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</si>
  <si>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</si>
  <si>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</si>
  <si>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</si>
  <si>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</si>
  <si>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</si>
  <si>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</si>
  <si>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</si>
  <si>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</si>
  <si>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</si>
  <si>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</si>
  <si>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</si>
  <si>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</si>
  <si>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</si>
  <si>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</si>
  <si>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</si>
  <si>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</si>
  <si>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</si>
  <si>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</si>
  <si>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</si>
  <si>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</si>
  <si>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</si>
  <si>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</si>
  <si>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</si>
  <si>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</si>
  <si>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</si>
  <si>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</si>
  <si>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</si>
  <si>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</si>
  <si>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</si>
  <si>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</si>
  <si>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</si>
  <si>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</si>
  <si>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</si>
  <si>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</si>
  <si>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</si>
  <si>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</si>
  <si>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</si>
  <si>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</si>
  <si>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</si>
  <si>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</si>
  <si>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</si>
  <si>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</si>
  <si>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</si>
  <si>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</si>
  <si>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</si>
  <si>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</si>
  <si>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</si>
  <si>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</si>
  <si>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</si>
  <si>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</si>
  <si>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</si>
  <si>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</si>
  <si>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</si>
  <si>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</si>
  <si>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</si>
  <si>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</si>
  <si>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</si>
  <si>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</si>
  <si>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</si>
  <si>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</si>
  <si>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</si>
  <si>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</si>
  <si>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</si>
  <si>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</si>
  <si>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</si>
  <si>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</si>
  <si>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</si>
  <si>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</si>
  <si>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</si>
  <si>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</si>
  <si>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</si>
  <si>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</si>
  <si>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</si>
  <si>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</si>
  <si>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</si>
  <si>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</si>
  <si>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</si>
  <si>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</si>
  <si>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</si>
  <si>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</si>
  <si>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</si>
  <si>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</si>
  <si>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</si>
  <si>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</si>
  <si>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</si>
  <si>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</si>
  <si>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</si>
  <si>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</si>
  <si>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</si>
  <si>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</si>
  <si>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</si>
  <si>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</si>
  <si>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</si>
  <si>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</si>
  <si>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</si>
  <si>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</si>
  <si>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</si>
  <si>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</si>
  <si>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</si>
  <si>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</si>
  <si>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</si>
  <si>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</si>
  <si>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</si>
  <si>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</si>
  <si>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</si>
  <si>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</si>
  <si>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</si>
  <si>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</si>
  <si>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</si>
  <si>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</si>
  <si>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</si>
  <si>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</si>
  <si>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</si>
  <si>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</si>
  <si>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</si>
  <si>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</si>
  <si>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</si>
  <si>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</si>
  <si>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</si>
  <si>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</si>
  <si>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</si>
  <si>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</si>
  <si>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</si>
  <si>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</si>
  <si>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</si>
  <si>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</si>
  <si>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</si>
  <si>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</si>
  <si>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</si>
  <si>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</si>
  <si>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</si>
  <si>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</si>
  <si>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</si>
  <si>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</si>
  <si>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</si>
  <si>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</si>
  <si>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</si>
  <si>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</si>
  <si>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</si>
  <si>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</si>
  <si>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</si>
  <si>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</si>
  <si>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</si>
  <si>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</si>
  <si>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</si>
  <si>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</si>
  <si>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</si>
  <si>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</si>
  <si>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</si>
  <si>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</si>
  <si>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</si>
  <si>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</si>
  <si>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</si>
  <si>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</si>
  <si>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</si>
  <si>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</si>
  <si>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</si>
  <si>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</si>
  <si>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</si>
  <si>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</si>
  <si>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</si>
  <si>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</si>
  <si>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</si>
  <si>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</si>
  <si>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</si>
  <si>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</si>
  <si>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</si>
  <si>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</si>
  <si>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</si>
  <si>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</si>
  <si>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</si>
  <si>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</si>
  <si>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</si>
  <si>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</si>
  <si>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</si>
  <si>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</si>
  <si>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</si>
  <si>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</si>
  <si>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</si>
  <si>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</si>
  <si>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</si>
  <si>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</si>
  <si>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</si>
  <si>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</si>
  <si>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</si>
  <si>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</si>
  <si>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</si>
  <si>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</si>
  <si>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</si>
  <si>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</si>
  <si>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</si>
  <si>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</si>
  <si>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</si>
  <si>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</si>
  <si>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</si>
  <si>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</si>
  <si>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</si>
  <si>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</si>
  <si>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</si>
  <si>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</si>
  <si>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</si>
  <si>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</si>
  <si>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</si>
  <si>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</si>
  <si>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</si>
  <si>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</si>
  <si>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</si>
  <si>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</si>
  <si>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</si>
  <si>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</si>
  <si>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</si>
  <si>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</si>
  <si>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</si>
  <si>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</si>
  <si>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</si>
  <si>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</si>
  <si>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</si>
  <si>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</si>
  <si>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</si>
  <si>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</si>
  <si>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</si>
  <si>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</si>
  <si>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</si>
  <si>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</si>
  <si>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</si>
  <si>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</si>
  <si>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</si>
  <si>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</si>
  <si>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</si>
  <si>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</si>
  <si>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</si>
  <si>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</si>
  <si>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</si>
  <si>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</si>
  <si>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</si>
  <si>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</si>
  <si>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</si>
  <si>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</si>
  <si>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</si>
  <si>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</si>
  <si>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</si>
  <si>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</si>
  <si>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</si>
  <si>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</si>
  <si>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</si>
  <si>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</si>
  <si>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</si>
  <si>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</si>
  <si>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</si>
  <si>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</si>
  <si>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</si>
  <si>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</si>
  <si>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</si>
  <si>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</si>
  <si>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</si>
  <si>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</si>
  <si>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</si>
  <si>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</si>
  <si>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</si>
  <si>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</si>
  <si>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</si>
  <si>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</si>
  <si>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</si>
  <si>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</si>
  <si>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</si>
  <si>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</si>
  <si>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</si>
  <si>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</si>
  <si>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</si>
  <si>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</si>
  <si>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</si>
  <si>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</si>
  <si>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</si>
  <si>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</si>
  <si>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</si>
  <si>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</si>
  <si>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</si>
  <si>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</si>
  <si>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</si>
  <si>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</si>
  <si>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</si>
  <si>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</si>
  <si>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</si>
  <si>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</si>
  <si>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</si>
  <si>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</si>
  <si>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</si>
  <si>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</si>
  <si>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</si>
  <si>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</si>
  <si>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</si>
  <si>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</si>
  <si>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</si>
  <si>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</si>
  <si>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</si>
  <si>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</si>
  <si>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</si>
  <si>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</si>
  <si>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</si>
  <si>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</si>
  <si>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</si>
  <si>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</si>
  <si>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</si>
  <si>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</si>
  <si>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</si>
  <si>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</si>
  <si>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</si>
  <si>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</si>
  <si>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</si>
  <si>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</si>
  <si>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</si>
  <si>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</si>
  <si>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</si>
  <si>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</si>
  <si>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</si>
  <si>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</si>
  <si>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</si>
  <si>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</si>
  <si>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</si>
  <si>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</si>
  <si>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</si>
  <si>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</si>
  <si>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</si>
  <si>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</si>
  <si>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</si>
  <si>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</si>
  <si>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</si>
  <si>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</si>
  <si>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</si>
  <si>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</si>
  <si>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</si>
  <si>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</si>
  <si>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</si>
  <si>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</si>
  <si>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</si>
  <si>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</si>
  <si>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</si>
  <si>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</si>
  <si>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</si>
  <si>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</si>
  <si>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</si>
  <si>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</si>
  <si>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</si>
  <si>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</si>
  <si>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</si>
  <si>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</si>
  <si>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</si>
  <si>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</si>
  <si>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</si>
  <si>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</si>
  <si>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</si>
  <si>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</si>
  <si>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</si>
  <si>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</si>
  <si>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</si>
  <si>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</si>
  <si>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</si>
  <si>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</si>
  <si>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</si>
  <si>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</si>
  <si>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</si>
  <si>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</si>
  <si>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</si>
  <si>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</si>
  <si>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</si>
  <si>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</si>
  <si>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</si>
  <si>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</si>
  <si>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</si>
  <si>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</si>
  <si>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</si>
  <si>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</si>
  <si>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</si>
  <si>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</si>
  <si>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</si>
  <si>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</si>
  <si>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</si>
  <si>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</si>
  <si>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</si>
  <si>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</si>
  <si>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</si>
  <si>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</si>
  <si>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</si>
  <si>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</si>
  <si>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</si>
  <si>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</si>
  <si>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</si>
  <si>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</si>
  <si>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</si>
  <si>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</si>
  <si>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</si>
  <si>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</si>
  <si>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</si>
  <si>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</si>
  <si>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</si>
  <si>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</si>
  <si>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</si>
  <si>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</si>
  <si>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</si>
  <si>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</si>
  <si>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</si>
  <si>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</si>
  <si>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</si>
  <si>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</si>
  <si>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</si>
  <si>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</si>
  <si>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</si>
  <si>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</si>
  <si>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</si>
  <si>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</si>
  <si>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</si>
  <si>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</si>
  <si>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</si>
  <si>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</si>
  <si>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</si>
  <si>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</si>
  <si>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</si>
  <si>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</si>
  <si>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</si>
  <si>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</si>
  <si>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</si>
  <si>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</si>
  <si>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</si>
  <si>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</si>
  <si>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</si>
  <si>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</si>
  <si>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</si>
  <si>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</si>
  <si>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</si>
  <si>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</si>
  <si>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</si>
  <si>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</si>
  <si>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</si>
  <si>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</si>
  <si>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</si>
  <si>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</si>
  <si>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</si>
  <si>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</si>
  <si>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</si>
  <si>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</si>
  <si>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</si>
  <si>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</si>
  <si>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</si>
  <si>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</si>
  <si>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</si>
  <si>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</si>
  <si>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</si>
  <si>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</si>
  <si>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</si>
  <si>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</si>
  <si>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</si>
  <si>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</si>
  <si>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</si>
  <si>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</si>
  <si>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</si>
  <si>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</si>
  <si>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</si>
  <si>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</si>
  <si>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</si>
  <si>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</si>
  <si>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</si>
  <si>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</si>
  <si>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</si>
  <si>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</si>
  <si>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</si>
  <si>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</si>
  <si>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</si>
  <si>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</si>
  <si>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</si>
  <si>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</si>
  <si>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</si>
  <si>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</si>
  <si>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</si>
  <si>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</si>
  <si>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</si>
  <si>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</si>
  <si>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</si>
  <si>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</si>
  <si>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</si>
  <si>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</si>
  <si>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</si>
  <si>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</si>
  <si>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</si>
  <si>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</si>
  <si>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</si>
  <si>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</si>
  <si>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</si>
  <si>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</si>
  <si>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</si>
  <si>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</si>
  <si>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</si>
  <si>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</si>
  <si>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</si>
  <si>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</si>
  <si>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</si>
  <si>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</si>
  <si>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</si>
  <si>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</si>
  <si>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</si>
  <si>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</si>
  <si>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</si>
  <si>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</si>
  <si>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</si>
  <si>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</si>
  <si>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</si>
  <si>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</si>
  <si>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</si>
  <si>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</si>
  <si>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</si>
  <si>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</si>
  <si>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</si>
  <si>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</si>
  <si>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</si>
  <si>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</si>
  <si>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</si>
  <si>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</si>
  <si>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</si>
  <si>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</si>
  <si>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</si>
  <si>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</si>
  <si>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</si>
  <si>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</si>
  <si>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</si>
  <si>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</si>
  <si>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</si>
  <si>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</si>
  <si>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</si>
  <si>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</si>
  <si>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</si>
  <si>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</si>
  <si>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</si>
  <si>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</si>
  <si>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</si>
  <si>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</si>
  <si>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</si>
  <si>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</si>
  <si>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</si>
  <si>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</si>
  <si>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</si>
  <si>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</si>
  <si>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</si>
  <si>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</si>
  <si>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</si>
  <si>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</si>
  <si>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</si>
  <si>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</si>
  <si>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</si>
  <si>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</si>
  <si>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</si>
  <si>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</si>
  <si>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</si>
  <si>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</si>
  <si>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</si>
  <si>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</si>
  <si>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</si>
  <si>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</si>
  <si>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</si>
  <si>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</si>
  <si>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</si>
  <si>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</si>
  <si>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</si>
  <si>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</si>
  <si>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</si>
  <si>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</si>
  <si>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</si>
  <si>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</si>
  <si>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</si>
  <si>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</si>
  <si>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</si>
  <si>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</si>
  <si>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</si>
  <si>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</si>
  <si>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</si>
  <si>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</si>
  <si>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</si>
  <si>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</si>
  <si>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</si>
  <si>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</si>
  <si>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</si>
  <si>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</si>
  <si>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</si>
  <si>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</si>
  <si>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</si>
  <si>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</si>
  <si>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</si>
  <si>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</si>
  <si>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</si>
  <si>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</si>
  <si>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</si>
  <si>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</si>
  <si>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</si>
  <si>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</si>
  <si>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</si>
  <si>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</si>
  <si>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</si>
  <si>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</si>
  <si>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</si>
  <si>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</si>
  <si>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</si>
  <si>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</si>
  <si>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</si>
  <si>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</si>
  <si>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</si>
  <si>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</si>
  <si>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</si>
  <si>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</si>
  <si>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</si>
  <si>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</si>
  <si>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</si>
  <si>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</si>
  <si>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</si>
  <si>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</si>
  <si>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</si>
  <si>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</si>
  <si>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</si>
  <si>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</si>
  <si>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</si>
  <si>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</si>
  <si>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</si>
  <si>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</si>
  <si>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</si>
  <si>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</si>
  <si>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</si>
  <si>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</si>
  <si>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</si>
  <si>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</si>
  <si>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</si>
  <si>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</si>
  <si>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</si>
  <si>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</si>
  <si>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</si>
  <si>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</si>
  <si>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</si>
  <si>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</si>
  <si>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</si>
  <si>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</si>
  <si>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</si>
  <si>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</si>
  <si>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</si>
  <si>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</si>
  <si>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</si>
  <si>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</si>
  <si>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</si>
  <si>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</si>
  <si>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</si>
  <si>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</si>
  <si>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</si>
  <si>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</si>
  <si>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</si>
  <si>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</si>
  <si>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</si>
  <si>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</si>
  <si>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</si>
  <si>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</si>
  <si>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</si>
  <si>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</si>
  <si>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</si>
  <si>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</si>
  <si>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</si>
  <si>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</si>
  <si>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</si>
  <si>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</si>
  <si>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</si>
  <si>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</si>
  <si>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</si>
  <si>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</si>
  <si>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</si>
  <si>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</si>
  <si>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</si>
  <si>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</si>
  <si>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</si>
  <si>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</si>
  <si>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</si>
  <si>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</si>
  <si>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</si>
  <si>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</si>
  <si>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</si>
  <si>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</si>
  <si>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</si>
  <si>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</si>
  <si>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</si>
  <si>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</si>
  <si>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</si>
  <si>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</si>
  <si>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</si>
  <si>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</si>
  <si>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</si>
  <si>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</si>
  <si>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</si>
  <si>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</si>
  <si>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</si>
  <si>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</si>
  <si>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</si>
  <si>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</si>
  <si>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</si>
  <si>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</si>
  <si>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</si>
  <si>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</si>
  <si>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</si>
  <si>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</si>
  <si>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</si>
  <si>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</si>
  <si>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</si>
  <si>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</si>
  <si>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</si>
  <si>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</si>
  <si>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</si>
  <si>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</si>
  <si>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</si>
  <si>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</si>
  <si>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</si>
  <si>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</si>
  <si>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</si>
  <si>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</si>
  <si>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</si>
  <si>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</si>
  <si>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</si>
  <si>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</si>
  <si>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</si>
  <si>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</si>
  <si>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</si>
  <si>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</si>
  <si>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</si>
  <si>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</si>
  <si>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</si>
  <si>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PODRAVSKA MOSLAVINA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</si>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</sst>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114496.85</v>
      </c>
      <c r="D2" s="7">
        <f>'PR-RAS'!E6</f>
        <v>181240.78999999998</v>
      </c>
      <c r="E2" s="7">
        <v>0</v>
      </c>
      <c r="F2" s="7">
        <v>0</v>
      </c>
      <c r="G2" s="8">
        <f t="shared" ref="G2:G274" si="0">(B2/1000)*(C2*1+D2*2)</f>
        <v>476.97842999999995</v>
      </c>
      <c r="H2" s="8">
        <f t="shared" ref="H2:H274" si="1">ABS(C2-ROUND(C2,0))+ABS(D2-ROUND(D2,0))</f>
        <v>0.36000000001513399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39812.57</v>
      </c>
      <c r="D3" s="2">
        <f>'PR-RAS'!E7</f>
        <v>46787.37</v>
      </c>
      <c r="E3" s="2">
        <v>0</v>
      </c>
      <c r="F3" s="2">
        <v>0</v>
      </c>
      <c r="G3" s="3">
        <f t="shared" si="0"/>
        <v>266.77462000000003</v>
      </c>
      <c r="H3" s="3">
        <f t="shared" si="1"/>
        <v>0.80000000000291038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32550.48</v>
      </c>
      <c r="D4" s="2">
        <f>'PR-RAS'!E8</f>
        <v>41999.8</v>
      </c>
      <c r="E4" s="2">
        <v>0</v>
      </c>
      <c r="F4" s="2">
        <v>0</v>
      </c>
      <c r="G4" s="3">
        <f t="shared" si="0"/>
        <v>349.65024</v>
      </c>
      <c r="H4" s="3">
        <f t="shared" si="1"/>
        <v>0.67999999999665306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32550.48</v>
      </c>
      <c r="D5" s="2">
        <f>'PR-RAS'!E9</f>
        <v>41999.8</v>
      </c>
      <c r="E5" s="2">
        <v>0</v>
      </c>
      <c r="F5" s="2">
        <v>0</v>
      </c>
      <c r="G5" s="3">
        <f t="shared" si="0"/>
        <v>466.20032000000003</v>
      </c>
      <c r="H5" s="3">
        <f t="shared" si="1"/>
        <v>0.67999999999665306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6022.37</v>
      </c>
      <c r="D19" s="2">
        <f>'PR-RAS'!E23</f>
        <v>3884.83</v>
      </c>
      <c r="E19" s="2">
        <v>0</v>
      </c>
      <c r="F19" s="2">
        <v>0</v>
      </c>
      <c r="G19" s="3">
        <f t="shared" si="0"/>
        <v>248.25653999999997</v>
      </c>
      <c r="H19" s="3">
        <f t="shared" si="1"/>
        <v>0.53999999999996362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67.42</v>
      </c>
      <c r="D20" s="2">
        <f>'PR-RAS'!E24</f>
        <v>0</v>
      </c>
      <c r="E20" s="2">
        <v>0</v>
      </c>
      <c r="F20" s="2">
        <v>0</v>
      </c>
      <c r="G20" s="3">
        <f t="shared" si="0"/>
        <v>1.28098</v>
      </c>
      <c r="H20" s="3">
        <f t="shared" si="1"/>
        <v>0.42000000000000171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5954.95</v>
      </c>
      <c r="D23" s="2">
        <f>'PR-RAS'!E27</f>
        <v>3884.83</v>
      </c>
      <c r="E23" s="2">
        <v>0</v>
      </c>
      <c r="F23" s="2">
        <v>0</v>
      </c>
      <c r="G23" s="3">
        <f t="shared" si="0"/>
        <v>301.94141999999999</v>
      </c>
      <c r="H23" s="3">
        <f t="shared" si="1"/>
        <v>0.22000000000025466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1131.0999999999999</v>
      </c>
      <c r="D25" s="2">
        <f>'PR-RAS'!E29</f>
        <v>902.74</v>
      </c>
      <c r="E25" s="2">
        <v>0</v>
      </c>
      <c r="F25" s="2">
        <v>0</v>
      </c>
      <c r="G25" s="3">
        <f t="shared" si="0"/>
        <v>70.477919999999997</v>
      </c>
      <c r="H25" s="3">
        <f t="shared" si="1"/>
        <v>0.35999999999989996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1131.0999999999999</v>
      </c>
      <c r="D27" s="2">
        <f>'PR-RAS'!E31</f>
        <v>902.74</v>
      </c>
      <c r="E27" s="2">
        <v>0</v>
      </c>
      <c r="F27" s="2">
        <v>0</v>
      </c>
      <c r="G27" s="3">
        <f t="shared" si="0"/>
        <v>76.351079999999996</v>
      </c>
      <c r="H27" s="3">
        <f t="shared" si="1"/>
        <v>0.35999999999989996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108.62</v>
      </c>
      <c r="D35" s="2">
        <f>'PR-RAS'!E39</f>
        <v>0</v>
      </c>
      <c r="E35" s="2">
        <v>0</v>
      </c>
      <c r="F35" s="2">
        <v>0</v>
      </c>
      <c r="G35" s="3">
        <f t="shared" si="0"/>
        <v>3.6930800000000006</v>
      </c>
      <c r="H35" s="3">
        <f t="shared" si="1"/>
        <v>0.37999999999999545</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108.62</v>
      </c>
      <c r="D37" s="2">
        <f>'PR-RAS'!E41</f>
        <v>0</v>
      </c>
      <c r="E37" s="2">
        <v>0</v>
      </c>
      <c r="F37" s="2">
        <v>0</v>
      </c>
      <c r="G37" s="3">
        <f t="shared" si="0"/>
        <v>3.91032</v>
      </c>
      <c r="H37" s="3">
        <f t="shared" si="1"/>
        <v>0.37999999999999545</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69644.37</v>
      </c>
      <c r="D45" s="2">
        <f>'PR-RAS'!E49</f>
        <v>128066.59</v>
      </c>
      <c r="E45" s="2">
        <v>0</v>
      </c>
      <c r="F45" s="2">
        <v>0</v>
      </c>
      <c r="G45" s="3">
        <f t="shared" si="0"/>
        <v>14334.212199999998</v>
      </c>
      <c r="H45" s="3">
        <f t="shared" si="1"/>
        <v>0.77999999999883585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69644.37</v>
      </c>
      <c r="D54" s="2">
        <f>'PR-RAS'!E58</f>
        <v>100301.67</v>
      </c>
      <c r="E54" s="2">
        <v>0</v>
      </c>
      <c r="F54" s="2">
        <v>0</v>
      </c>
      <c r="G54" s="3">
        <f t="shared" si="0"/>
        <v>14323.128629999997</v>
      </c>
      <c r="H54" s="3">
        <f t="shared" si="1"/>
        <v>0.69999999999708962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69644.37</v>
      </c>
      <c r="D55" s="2">
        <f>'PR-RAS'!E59</f>
        <v>73301.67</v>
      </c>
      <c r="E55" s="2">
        <v>0</v>
      </c>
      <c r="F55" s="2">
        <v>0</v>
      </c>
      <c r="G55" s="3">
        <f t="shared" si="0"/>
        <v>11677.376339999999</v>
      </c>
      <c r="H55" s="3">
        <f t="shared" si="1"/>
        <v>0.69999999999708962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27000</v>
      </c>
      <c r="E56" s="2">
        <v>0</v>
      </c>
      <c r="F56" s="2">
        <v>0</v>
      </c>
      <c r="G56" s="3">
        <f t="shared" si="0"/>
        <v>2970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27764.92</v>
      </c>
      <c r="E70" s="2">
        <v>0</v>
      </c>
      <c r="F70" s="2">
        <v>0</v>
      </c>
      <c r="G70" s="3">
        <f t="shared" si="0"/>
        <v>3831.5589600000003</v>
      </c>
      <c r="H70" s="3">
        <f t="shared" si="1"/>
        <v>8.000000000174623E-2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27764.92</v>
      </c>
      <c r="E71" s="2">
        <v>0</v>
      </c>
      <c r="F71" s="2">
        <v>0</v>
      </c>
      <c r="G71" s="3">
        <f t="shared" si="0"/>
        <v>3887.0888</v>
      </c>
      <c r="H71" s="3">
        <f t="shared" si="1"/>
        <v>8.000000000174623E-2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3723.2</v>
      </c>
      <c r="D78" s="2">
        <f>'PR-RAS'!E82</f>
        <v>3343.4</v>
      </c>
      <c r="E78" s="2">
        <v>0</v>
      </c>
      <c r="F78" s="2">
        <v>0</v>
      </c>
      <c r="G78" s="3">
        <f t="shared" si="0"/>
        <v>801.56999999999994</v>
      </c>
      <c r="H78" s="3">
        <f t="shared" si="1"/>
        <v>0.59999999999990905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19.23</v>
      </c>
      <c r="D79" s="2">
        <f>'PR-RAS'!E83</f>
        <v>0.53</v>
      </c>
      <c r="E79" s="2">
        <v>0</v>
      </c>
      <c r="F79" s="2">
        <v>0</v>
      </c>
      <c r="G79" s="3">
        <f t="shared" si="0"/>
        <v>1.5826199999999999</v>
      </c>
      <c r="H79" s="3">
        <f t="shared" si="1"/>
        <v>0.7000000000000004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19.23</v>
      </c>
      <c r="D81" s="2">
        <f>'PR-RAS'!E85</f>
        <v>0.53</v>
      </c>
      <c r="E81" s="2">
        <v>0</v>
      </c>
      <c r="F81" s="2">
        <v>0</v>
      </c>
      <c r="G81" s="3">
        <f t="shared" si="0"/>
        <v>1.6232</v>
      </c>
      <c r="H81" s="3">
        <f t="shared" si="1"/>
        <v>0.7000000000000004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3703.97</v>
      </c>
      <c r="D87" s="2">
        <f>'PR-RAS'!E91</f>
        <v>3342.87</v>
      </c>
      <c r="E87" s="2">
        <v>0</v>
      </c>
      <c r="F87" s="2">
        <v>0</v>
      </c>
      <c r="G87" s="3">
        <f t="shared" si="0"/>
        <v>893.51505999999983</v>
      </c>
      <c r="H87" s="3">
        <f t="shared" si="1"/>
        <v>0.16000000000030923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461.88</v>
      </c>
      <c r="D88" s="2">
        <f>'PR-RAS'!E92</f>
        <v>473.95</v>
      </c>
      <c r="E88" s="2">
        <v>0</v>
      </c>
      <c r="F88" s="2">
        <v>0</v>
      </c>
      <c r="G88" s="3">
        <f t="shared" si="0"/>
        <v>122.65085999999999</v>
      </c>
      <c r="H88" s="3">
        <f t="shared" si="1"/>
        <v>0.17000000000001592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1990.26</v>
      </c>
      <c r="D89" s="2">
        <f>'PR-RAS'!E93</f>
        <v>1656.9</v>
      </c>
      <c r="E89" s="2">
        <v>0</v>
      </c>
      <c r="F89" s="2">
        <v>0</v>
      </c>
      <c r="G89" s="3">
        <f t="shared" si="0"/>
        <v>466.75727999999998</v>
      </c>
      <c r="H89" s="3">
        <f t="shared" si="1"/>
        <v>0.35999999999989996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1212.02</v>
      </c>
      <c r="D90" s="2">
        <f>'PR-RAS'!E94</f>
        <v>1212.02</v>
      </c>
      <c r="E90" s="2">
        <v>0</v>
      </c>
      <c r="F90" s="2">
        <v>0</v>
      </c>
      <c r="G90" s="3">
        <f t="shared" si="0"/>
        <v>323.60933999999997</v>
      </c>
      <c r="H90" s="3">
        <f t="shared" si="1"/>
        <v>3.999999999996362E-2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39.81</v>
      </c>
      <c r="D93" s="2">
        <f>'PR-RAS'!E97</f>
        <v>0</v>
      </c>
      <c r="E93" s="2">
        <v>0</v>
      </c>
      <c r="F93" s="2">
        <v>0</v>
      </c>
      <c r="G93" s="3">
        <f t="shared" si="0"/>
        <v>3.6625200000000002</v>
      </c>
      <c r="H93" s="3">
        <f t="shared" si="1"/>
        <v>0.18999999999999773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1316.71</v>
      </c>
      <c r="D102" s="2">
        <f>'PR-RAS'!E106</f>
        <v>3043.4300000000003</v>
      </c>
      <c r="E102" s="2">
        <v>0</v>
      </c>
      <c r="F102" s="2">
        <v>0</v>
      </c>
      <c r="G102" s="3">
        <f t="shared" si="0"/>
        <v>747.76057000000014</v>
      </c>
      <c r="H102" s="3">
        <f t="shared" si="1"/>
        <v>0.72000000000025466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1010.98</v>
      </c>
      <c r="D108" s="2">
        <f>'PR-RAS'!E112</f>
        <v>1688.45</v>
      </c>
      <c r="E108" s="2">
        <v>0</v>
      </c>
      <c r="F108" s="2">
        <v>0</v>
      </c>
      <c r="G108" s="3">
        <f t="shared" si="0"/>
        <v>469.50315999999998</v>
      </c>
      <c r="H108" s="3">
        <f t="shared" si="1"/>
        <v>0.47000000000002728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802.94</v>
      </c>
      <c r="D111" s="2">
        <f>'PR-RAS'!E115</f>
        <v>0</v>
      </c>
      <c r="E111" s="2">
        <v>0</v>
      </c>
      <c r="F111" s="2">
        <v>0</v>
      </c>
      <c r="G111" s="3">
        <f t="shared" si="0"/>
        <v>88.323400000000007</v>
      </c>
      <c r="H111" s="3">
        <f t="shared" si="1"/>
        <v>5.999999999994543E-2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208.04</v>
      </c>
      <c r="D113" s="2">
        <f>'PR-RAS'!E117</f>
        <v>1688.45</v>
      </c>
      <c r="E113" s="2">
        <v>0</v>
      </c>
      <c r="F113" s="2">
        <v>0</v>
      </c>
      <c r="G113" s="3">
        <f t="shared" si="0"/>
        <v>401.51328000000001</v>
      </c>
      <c r="H113" s="3">
        <f t="shared" si="1"/>
        <v>0.49000000000003752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305.73</v>
      </c>
      <c r="D116" s="2">
        <f>'PR-RAS'!E120</f>
        <v>1354.98</v>
      </c>
      <c r="E116" s="2">
        <v>0</v>
      </c>
      <c r="F116" s="2">
        <v>0</v>
      </c>
      <c r="G116" s="3">
        <f t="shared" si="0"/>
        <v>346.80435</v>
      </c>
      <c r="H116" s="3">
        <f t="shared" si="1"/>
        <v>0.28999999999996362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1029.74</v>
      </c>
      <c r="E117" s="2">
        <v>0</v>
      </c>
      <c r="F117" s="2">
        <v>0</v>
      </c>
      <c r="G117" s="3">
        <f t="shared" si="0"/>
        <v>238.89968000000002</v>
      </c>
      <c r="H117" s="3">
        <f t="shared" si="1"/>
        <v>0.25999999999999091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305.73</v>
      </c>
      <c r="D118" s="2">
        <f>'PR-RAS'!E122</f>
        <v>325.24</v>
      </c>
      <c r="E118" s="2">
        <v>0</v>
      </c>
      <c r="F118" s="2">
        <v>0</v>
      </c>
      <c r="G118" s="3">
        <f t="shared" si="0"/>
        <v>111.87657000000002</v>
      </c>
      <c r="H118" s="3">
        <f t="shared" si="1"/>
        <v>0.50999999999999091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118082.34</v>
      </c>
      <c r="D148" s="2">
        <f>'PR-RAS'!E152</f>
        <v>175702.212</v>
      </c>
      <c r="E148" s="2">
        <v>0</v>
      </c>
      <c r="F148" s="2">
        <v>0</v>
      </c>
      <c r="G148" s="3">
        <f t="shared" si="0"/>
        <v>69014.554307999992</v>
      </c>
      <c r="H148" s="3">
        <f t="shared" si="1"/>
        <v>0.55199999999604188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51786.869999999995</v>
      </c>
      <c r="D149" s="2">
        <f>'PR-RAS'!E153</f>
        <v>52669.2</v>
      </c>
      <c r="E149" s="2">
        <v>0</v>
      </c>
      <c r="F149" s="2">
        <v>0</v>
      </c>
      <c r="G149" s="3">
        <f t="shared" si="0"/>
        <v>23254.539959999998</v>
      </c>
      <c r="H149" s="3">
        <f t="shared" si="1"/>
        <v>0.33000000000174623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42770.45</v>
      </c>
      <c r="D150" s="2">
        <f>'PR-RAS'!E154</f>
        <v>43621.599999999999</v>
      </c>
      <c r="E150" s="2">
        <v>0</v>
      </c>
      <c r="F150" s="2">
        <v>0</v>
      </c>
      <c r="G150" s="3">
        <f t="shared" si="0"/>
        <v>19372.03385</v>
      </c>
      <c r="H150" s="3">
        <f t="shared" si="1"/>
        <v>0.84999999999854481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42770.45</v>
      </c>
      <c r="D151" s="2">
        <f>'PR-RAS'!E155</f>
        <v>43621.599999999999</v>
      </c>
      <c r="E151" s="2">
        <v>0</v>
      </c>
      <c r="F151" s="2">
        <v>0</v>
      </c>
      <c r="G151" s="3">
        <f t="shared" si="0"/>
        <v>19502.047499999997</v>
      </c>
      <c r="H151" s="3">
        <f t="shared" si="1"/>
        <v>0.84999999999854481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2318.6</v>
      </c>
      <c r="D155" s="2">
        <f>'PR-RAS'!E159</f>
        <v>1850</v>
      </c>
      <c r="E155" s="2">
        <v>0</v>
      </c>
      <c r="F155" s="2">
        <v>0</v>
      </c>
      <c r="G155" s="3">
        <f t="shared" si="0"/>
        <v>926.86440000000005</v>
      </c>
      <c r="H155" s="3">
        <f t="shared" si="1"/>
        <v>0.40000000000009095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6697.82</v>
      </c>
      <c r="D156" s="2">
        <f>'PR-RAS'!E160</f>
        <v>7197.6</v>
      </c>
      <c r="E156" s="2">
        <v>0</v>
      </c>
      <c r="F156" s="2">
        <v>0</v>
      </c>
      <c r="G156" s="3">
        <f t="shared" si="0"/>
        <v>3269.4180999999999</v>
      </c>
      <c r="H156" s="3">
        <f t="shared" si="1"/>
        <v>0.57999999999992724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6697.82</v>
      </c>
      <c r="D158" s="2">
        <f>'PR-RAS'!E162</f>
        <v>7197.6</v>
      </c>
      <c r="E158" s="2">
        <v>0</v>
      </c>
      <c r="F158" s="2">
        <v>0</v>
      </c>
      <c r="G158" s="3">
        <f t="shared" si="0"/>
        <v>3311.6041399999999</v>
      </c>
      <c r="H158" s="3">
        <f t="shared" si="1"/>
        <v>0.57999999999992724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34561.839999999997</v>
      </c>
      <c r="D160" s="2">
        <f>'PR-RAS'!E164</f>
        <v>40481.022000000004</v>
      </c>
      <c r="E160" s="2">
        <v>0</v>
      </c>
      <c r="F160" s="2">
        <v>0</v>
      </c>
      <c r="G160" s="3">
        <f t="shared" si="0"/>
        <v>18368.297556000001</v>
      </c>
      <c r="H160" s="3">
        <f t="shared" si="1"/>
        <v>0.18200000000797445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2291</v>
      </c>
      <c r="D161" s="2">
        <f>'PR-RAS'!E165</f>
        <v>1874.01</v>
      </c>
      <c r="E161" s="2">
        <v>0</v>
      </c>
      <c r="F161" s="2">
        <v>0</v>
      </c>
      <c r="G161" s="3">
        <f t="shared" si="0"/>
        <v>966.24320000000012</v>
      </c>
      <c r="H161" s="3">
        <f t="shared" si="1"/>
        <v>9.9999999999909051E-3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861.5</v>
      </c>
      <c r="D162" s="2">
        <f>'PR-RAS'!E166</f>
        <v>1165.5</v>
      </c>
      <c r="E162" s="2">
        <v>0</v>
      </c>
      <c r="F162" s="2">
        <v>0</v>
      </c>
      <c r="G162" s="3">
        <f t="shared" si="0"/>
        <v>513.99250000000006</v>
      </c>
      <c r="H162" s="3">
        <f t="shared" si="1"/>
        <v>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314.5</v>
      </c>
      <c r="D163" s="2">
        <f>'PR-RAS'!E167</f>
        <v>708.51</v>
      </c>
      <c r="E163" s="2">
        <v>0</v>
      </c>
      <c r="F163" s="2">
        <v>0</v>
      </c>
      <c r="G163" s="3">
        <f t="shared" si="0"/>
        <v>280.50623999999999</v>
      </c>
      <c r="H163" s="3">
        <f t="shared" si="1"/>
        <v>0.99000000000000909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1115</v>
      </c>
      <c r="D164" s="2">
        <f>'PR-RAS'!E168</f>
        <v>0</v>
      </c>
      <c r="E164" s="2">
        <v>0</v>
      </c>
      <c r="F164" s="2">
        <v>0</v>
      </c>
      <c r="G164" s="3">
        <f t="shared" si="0"/>
        <v>181.745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5497.74</v>
      </c>
      <c r="D166" s="2">
        <f>'PR-RAS'!E170</f>
        <v>8052.5019999999995</v>
      </c>
      <c r="E166" s="2">
        <v>0</v>
      </c>
      <c r="F166" s="2">
        <v>0</v>
      </c>
      <c r="G166" s="3">
        <f t="shared" si="0"/>
        <v>3564.4527600000001</v>
      </c>
      <c r="H166" s="3">
        <f t="shared" si="1"/>
        <v>0.75800000000072032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1652.24</v>
      </c>
      <c r="D167" s="2">
        <f>'PR-RAS'!E171</f>
        <v>1468.3119999999999</v>
      </c>
      <c r="E167" s="2">
        <v>0</v>
      </c>
      <c r="F167" s="2">
        <v>0</v>
      </c>
      <c r="G167" s="3">
        <f t="shared" si="0"/>
        <v>761.75142399999993</v>
      </c>
      <c r="H167" s="3">
        <f t="shared" si="1"/>
        <v>0.55199999999990723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3845.5</v>
      </c>
      <c r="D169" s="2">
        <f>'PR-RAS'!E173</f>
        <v>5334.19</v>
      </c>
      <c r="E169" s="2">
        <v>0</v>
      </c>
      <c r="F169" s="2">
        <v>0</v>
      </c>
      <c r="G169" s="3">
        <f t="shared" si="0"/>
        <v>2438.3318399999998</v>
      </c>
      <c r="H169" s="3">
        <f t="shared" si="1"/>
        <v>0.68999999999959982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1250</v>
      </c>
      <c r="E171" s="2">
        <v>0</v>
      </c>
      <c r="F171" s="2">
        <v>0</v>
      </c>
      <c r="G171" s="3">
        <f t="shared" si="0"/>
        <v>425.00000000000006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18088.149999999998</v>
      </c>
      <c r="D174" s="2">
        <f>'PR-RAS'!E178</f>
        <v>22634.170000000006</v>
      </c>
      <c r="E174" s="2">
        <v>0</v>
      </c>
      <c r="F174" s="2">
        <v>0</v>
      </c>
      <c r="G174" s="3">
        <f t="shared" si="0"/>
        <v>10960.672769999999</v>
      </c>
      <c r="H174" s="3">
        <f t="shared" si="1"/>
        <v>0.32000000000334694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1051.4100000000001</v>
      </c>
      <c r="D175" s="2">
        <f>'PR-RAS'!E179</f>
        <v>1282.21</v>
      </c>
      <c r="E175" s="2">
        <v>0</v>
      </c>
      <c r="F175" s="2">
        <v>0</v>
      </c>
      <c r="G175" s="3">
        <f t="shared" si="0"/>
        <v>629.15441999999996</v>
      </c>
      <c r="H175" s="3">
        <f t="shared" si="1"/>
        <v>0.62000000000011823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5080.8500000000004</v>
      </c>
      <c r="D176" s="2">
        <f>'PR-RAS'!E180</f>
        <v>2013.46</v>
      </c>
      <c r="E176" s="2">
        <v>0</v>
      </c>
      <c r="F176" s="2">
        <v>0</v>
      </c>
      <c r="G176" s="3">
        <f t="shared" si="0"/>
        <v>1593.8597500000001</v>
      </c>
      <c r="H176" s="3">
        <f t="shared" si="1"/>
        <v>0.60999999999967258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3991.24</v>
      </c>
      <c r="D177" s="2">
        <f>'PR-RAS'!E181</f>
        <v>0</v>
      </c>
      <c r="E177" s="2">
        <v>0</v>
      </c>
      <c r="F177" s="2">
        <v>0</v>
      </c>
      <c r="G177" s="3">
        <f t="shared" si="0"/>
        <v>702.45823999999993</v>
      </c>
      <c r="H177" s="3">
        <f t="shared" si="1"/>
        <v>0.23999999999978172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1995.97</v>
      </c>
      <c r="D178" s="2">
        <f>'PR-RAS'!E182</f>
        <v>10574.7</v>
      </c>
      <c r="E178" s="2">
        <v>0</v>
      </c>
      <c r="F178" s="2">
        <v>0</v>
      </c>
      <c r="G178" s="3">
        <f t="shared" si="0"/>
        <v>4096.7304899999999</v>
      </c>
      <c r="H178" s="3">
        <f t="shared" si="1"/>
        <v>0.32999999999924512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507.67</v>
      </c>
      <c r="D179" s="2">
        <f>'PR-RAS'!E183</f>
        <v>583.45000000000005</v>
      </c>
      <c r="E179" s="2">
        <v>0</v>
      </c>
      <c r="F179" s="2">
        <v>0</v>
      </c>
      <c r="G179" s="3">
        <f t="shared" si="0"/>
        <v>298.07346000000001</v>
      </c>
      <c r="H179" s="3">
        <f t="shared" si="1"/>
        <v>0.78000000000002956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518.71</v>
      </c>
      <c r="D180" s="2">
        <f>'PR-RAS'!E184</f>
        <v>183.7</v>
      </c>
      <c r="E180" s="2">
        <v>0</v>
      </c>
      <c r="F180" s="2">
        <v>0</v>
      </c>
      <c r="G180" s="3">
        <f t="shared" si="0"/>
        <v>158.61368999999999</v>
      </c>
      <c r="H180" s="3">
        <f t="shared" si="1"/>
        <v>0.58999999999997499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2833.75</v>
      </c>
      <c r="D181" s="2">
        <f>'PR-RAS'!E185</f>
        <v>4587.5</v>
      </c>
      <c r="E181" s="2">
        <v>0</v>
      </c>
      <c r="F181" s="2">
        <v>0</v>
      </c>
      <c r="G181" s="3">
        <f t="shared" si="0"/>
        <v>2161.5749999999998</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1776.82</v>
      </c>
      <c r="D182" s="2">
        <f>'PR-RAS'!E186</f>
        <v>2462.5</v>
      </c>
      <c r="E182" s="2">
        <v>0</v>
      </c>
      <c r="F182" s="2">
        <v>0</v>
      </c>
      <c r="G182" s="3">
        <f t="shared" si="0"/>
        <v>1213.0294199999998</v>
      </c>
      <c r="H182" s="3">
        <f t="shared" si="1"/>
        <v>0.68000000000006366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331.73</v>
      </c>
      <c r="D183" s="2">
        <f>'PR-RAS'!E187</f>
        <v>946.65</v>
      </c>
      <c r="E183" s="2">
        <v>0</v>
      </c>
      <c r="F183" s="2">
        <v>0</v>
      </c>
      <c r="G183" s="3">
        <f t="shared" si="0"/>
        <v>404.95545999999996</v>
      </c>
      <c r="H183" s="3">
        <f t="shared" si="1"/>
        <v>0.62000000000000455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30</v>
      </c>
      <c r="E184" s="2">
        <v>0</v>
      </c>
      <c r="F184" s="2">
        <v>0</v>
      </c>
      <c r="G184" s="3">
        <f t="shared" si="0"/>
        <v>10.98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8684.9500000000007</v>
      </c>
      <c r="D190" s="2">
        <f>'PR-RAS'!E194</f>
        <v>7890.34</v>
      </c>
      <c r="E190" s="2">
        <v>0</v>
      </c>
      <c r="F190" s="2">
        <v>0</v>
      </c>
      <c r="G190" s="3">
        <f t="shared" si="0"/>
        <v>4624.00407</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1159.23</v>
      </c>
      <c r="D191" s="2">
        <f>'PR-RAS'!E195</f>
        <v>1030.48</v>
      </c>
      <c r="E191" s="2">
        <v>0</v>
      </c>
      <c r="F191" s="2">
        <v>0</v>
      </c>
      <c r="G191" s="3">
        <f t="shared" si="0"/>
        <v>611.83609999999999</v>
      </c>
      <c r="H191" s="3">
        <f t="shared" si="1"/>
        <v>0.71000000000003638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694.22</v>
      </c>
      <c r="D192" s="2">
        <f>'PR-RAS'!E196</f>
        <v>672.86</v>
      </c>
      <c r="E192" s="2">
        <v>0</v>
      </c>
      <c r="F192" s="2">
        <v>0</v>
      </c>
      <c r="G192" s="3">
        <f t="shared" si="0"/>
        <v>389.62854000000004</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1300.04</v>
      </c>
      <c r="D193" s="2">
        <f>'PR-RAS'!E197</f>
        <v>746.3</v>
      </c>
      <c r="E193" s="2">
        <v>0</v>
      </c>
      <c r="F193" s="2">
        <v>0</v>
      </c>
      <c r="G193" s="3">
        <f t="shared" si="0"/>
        <v>536.18687999999997</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87.32</v>
      </c>
      <c r="D194" s="2">
        <f>'PR-RAS'!E198</f>
        <v>468.92</v>
      </c>
      <c r="E194" s="2">
        <v>0</v>
      </c>
      <c r="F194" s="2">
        <v>0</v>
      </c>
      <c r="G194" s="3">
        <f t="shared" si="0"/>
        <v>197.85588000000001</v>
      </c>
      <c r="H194" s="3">
        <f t="shared" si="1"/>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4895.97</v>
      </c>
      <c r="D195" s="2">
        <f>'PR-RAS'!E199</f>
        <v>4042.18</v>
      </c>
      <c r="E195" s="2">
        <v>0</v>
      </c>
      <c r="F195" s="2">
        <v>0</v>
      </c>
      <c r="G195" s="3">
        <f t="shared" si="0"/>
        <v>2518.1840200000001</v>
      </c>
      <c r="H195" s="3">
        <f t="shared" si="1"/>
        <v>0.20999999999958163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548.16999999999996</v>
      </c>
      <c r="D197" s="2">
        <f>'PR-RAS'!E201</f>
        <v>929.6</v>
      </c>
      <c r="E197" s="2">
        <v>0</v>
      </c>
      <c r="F197" s="2">
        <v>0</v>
      </c>
      <c r="G197" s="3">
        <f t="shared" si="0"/>
        <v>471.84451999999999</v>
      </c>
      <c r="H197" s="3">
        <f t="shared" si="1"/>
        <v>0.56999999999993634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317.5</v>
      </c>
      <c r="D198" s="2">
        <f>'PR-RAS'!E202</f>
        <v>21166.629999999997</v>
      </c>
      <c r="E198" s="2">
        <v>0</v>
      </c>
      <c r="F198" s="2">
        <v>0</v>
      </c>
      <c r="G198" s="3">
        <f t="shared" si="0"/>
        <v>8402.1997199999987</v>
      </c>
      <c r="H198" s="3">
        <f t="shared" si="1"/>
        <v>0.87000000000261934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317.5</v>
      </c>
      <c r="D212" s="2">
        <f>'PR-RAS'!E216</f>
        <v>21166.629999999997</v>
      </c>
      <c r="E212" s="2">
        <v>0</v>
      </c>
      <c r="F212" s="2">
        <v>0</v>
      </c>
      <c r="G212" s="3">
        <f t="shared" si="0"/>
        <v>8999.3103599999995</v>
      </c>
      <c r="H212" s="3">
        <f t="shared" si="1"/>
        <v>0.87000000000261934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293.56</v>
      </c>
      <c r="D213" s="2">
        <f>'PR-RAS'!E217</f>
        <v>322</v>
      </c>
      <c r="E213" s="2">
        <v>0</v>
      </c>
      <c r="F213" s="2">
        <v>0</v>
      </c>
      <c r="G213" s="3">
        <f t="shared" si="0"/>
        <v>198.76271999999997</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6.87</v>
      </c>
      <c r="D215" s="2">
        <f>'PR-RAS'!E219</f>
        <v>20733.169999999998</v>
      </c>
      <c r="E215" s="2">
        <v>0</v>
      </c>
      <c r="F215" s="2">
        <v>0</v>
      </c>
      <c r="G215" s="3">
        <f t="shared" si="0"/>
        <v>8875.2669399999995</v>
      </c>
      <c r="H215" s="3">
        <f t="shared" si="1"/>
        <v>0.29999999999825366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17.07</v>
      </c>
      <c r="D216" s="2">
        <f>'PR-RAS'!E220</f>
        <v>111.46</v>
      </c>
      <c r="E216" s="2">
        <v>0</v>
      </c>
      <c r="F216" s="2">
        <v>0</v>
      </c>
      <c r="G216" s="3">
        <f t="shared" si="0"/>
        <v>51.597849999999994</v>
      </c>
      <c r="H216" s="3">
        <f t="shared" si="1"/>
        <v>0.52999999999999403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59.74</v>
      </c>
      <c r="D217" s="2">
        <f>'PR-RAS'!E221</f>
        <v>99.56</v>
      </c>
      <c r="E217" s="2">
        <v>0</v>
      </c>
      <c r="F217" s="2">
        <v>0</v>
      </c>
      <c r="G217" s="3">
        <f t="shared" si="0"/>
        <v>55.913760000000003</v>
      </c>
      <c r="H217" s="3">
        <f t="shared" si="1"/>
        <v>0.69999999999999574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59.74</v>
      </c>
      <c r="D221" s="2">
        <f>'PR-RAS'!E225</f>
        <v>99.56</v>
      </c>
      <c r="E221" s="2">
        <v>0</v>
      </c>
      <c r="F221" s="2">
        <v>0</v>
      </c>
      <c r="G221" s="3">
        <f t="shared" si="0"/>
        <v>56.949200000000005</v>
      </c>
      <c r="H221" s="3">
        <f t="shared" si="1"/>
        <v>0.69999999999999574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59.74</v>
      </c>
      <c r="D224" s="2">
        <f>'PR-RAS'!E228</f>
        <v>99.56</v>
      </c>
      <c r="E224" s="2">
        <v>0</v>
      </c>
      <c r="F224" s="2">
        <v>0</v>
      </c>
      <c r="G224" s="3">
        <f t="shared" si="0"/>
        <v>57.725780000000007</v>
      </c>
      <c r="H224" s="3">
        <f t="shared" si="1"/>
        <v>0.69999999999999574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26489.71</v>
      </c>
      <c r="D258" s="2">
        <f>'PR-RAS'!E262</f>
        <v>25026.15</v>
      </c>
      <c r="E258" s="2">
        <v>0</v>
      </c>
      <c r="F258" s="2">
        <v>0</v>
      </c>
      <c r="G258" s="3">
        <f t="shared" si="0"/>
        <v>19671.296570000002</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26489.71</v>
      </c>
      <c r="D265" s="2">
        <f>'PR-RAS'!E269</f>
        <v>25026.15</v>
      </c>
      <c r="E265" s="2">
        <v>0</v>
      </c>
      <c r="F265" s="2">
        <v>0</v>
      </c>
      <c r="G265" s="3">
        <f t="shared" si="0"/>
        <v>20207.090640000002</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24250.19</v>
      </c>
      <c r="D266" s="2">
        <f>'PR-RAS'!E270</f>
        <v>23100.98</v>
      </c>
      <c r="E266" s="2">
        <v>0</v>
      </c>
      <c r="F266" s="2">
        <v>0</v>
      </c>
      <c r="G266" s="3">
        <f t="shared" si="0"/>
        <v>18669.819749999999</v>
      </c>
      <c r="H266" s="3">
        <f t="shared" si="1"/>
        <v>0.20999999999912689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2239.52</v>
      </c>
      <c r="D267" s="2">
        <f>'PR-RAS'!E271</f>
        <v>1925.17</v>
      </c>
      <c r="E267" s="2">
        <v>0</v>
      </c>
      <c r="F267" s="2">
        <v>0</v>
      </c>
      <c r="G267" s="3">
        <f t="shared" si="0"/>
        <v>1619.9027600000002</v>
      </c>
      <c r="H267" s="3">
        <f t="shared" si="1"/>
        <v>0.65000000000009095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4866.68</v>
      </c>
      <c r="D269" s="2">
        <f>'PR-RAS'!E273</f>
        <v>36259.65</v>
      </c>
      <c r="E269" s="2">
        <v>0</v>
      </c>
      <c r="F269" s="2">
        <v>0</v>
      </c>
      <c r="G269" s="3">
        <f t="shared" si="0"/>
        <v>20739.442640000005</v>
      </c>
      <c r="H269" s="3">
        <f t="shared" si="1"/>
        <v>0.66999999999825377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4866.68</v>
      </c>
      <c r="D270" s="2">
        <f>'PR-RAS'!E274</f>
        <v>36259.65</v>
      </c>
      <c r="E270" s="2">
        <v>0</v>
      </c>
      <c r="F270" s="2">
        <v>0</v>
      </c>
      <c r="G270" s="3">
        <f t="shared" si="0"/>
        <v>20816.828620000004</v>
      </c>
      <c r="H270" s="3">
        <f t="shared" si="1"/>
        <v>0.66999999999825377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4516.68</v>
      </c>
      <c r="D271" s="2">
        <f>'PR-RAS'!E275</f>
        <v>2558.85</v>
      </c>
      <c r="E271" s="2">
        <v>0</v>
      </c>
      <c r="F271" s="2">
        <v>0</v>
      </c>
      <c r="G271" s="3">
        <f t="shared" si="0"/>
        <v>2601.2826000000005</v>
      </c>
      <c r="H271" s="3">
        <f t="shared" si="1"/>
        <v>0.46999999999979991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350</v>
      </c>
      <c r="D272" s="2">
        <f>'PR-RAS'!E276</f>
        <v>33700.800000000003</v>
      </c>
      <c r="E272" s="2">
        <v>0</v>
      </c>
      <c r="F272" s="2">
        <v>0</v>
      </c>
      <c r="G272" s="3">
        <f t="shared" si="0"/>
        <v>18360.683600000004</v>
      </c>
      <c r="H272" s="3">
        <f t="shared" si="1"/>
        <v>0.19999999999708962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118082.34</v>
      </c>
      <c r="D295" s="2">
        <f>'PR-RAS'!E299</f>
        <v>175702.212</v>
      </c>
      <c r="E295" s="2">
        <v>0</v>
      </c>
      <c r="F295" s="2">
        <v>0</v>
      </c>
      <c r="G295" s="3">
        <f t="shared" si="12"/>
        <v>138029.10861599998</v>
      </c>
      <c r="H295" s="3">
        <f t="shared" si="13"/>
        <v>0.55199999999604188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5538.5779999999795</v>
      </c>
      <c r="E296" s="2">
        <v>0</v>
      </c>
      <c r="F296" s="2">
        <v>0</v>
      </c>
      <c r="G296" s="3">
        <f t="shared" si="12"/>
        <v>3267.7610199999876</v>
      </c>
      <c r="H296" s="3">
        <f t="shared" si="13"/>
        <v>0.4220000000204891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3585.4899999999907</v>
      </c>
      <c r="D297" s="2">
        <f>'PR-RAS'!E301</f>
        <v>0</v>
      </c>
      <c r="E297" s="2">
        <v>0</v>
      </c>
      <c r="F297" s="2">
        <v>0</v>
      </c>
      <c r="G297" s="3">
        <f t="shared" si="12"/>
        <v>1061.3050399999972</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722816.46</v>
      </c>
      <c r="D298" s="2">
        <f>'PR-RAS'!E302</f>
        <v>680220.24</v>
      </c>
      <c r="E298" s="2">
        <v>0</v>
      </c>
      <c r="F298" s="2">
        <v>0</v>
      </c>
      <c r="G298" s="3">
        <f t="shared" si="12"/>
        <v>618727.31117999996</v>
      </c>
      <c r="H298" s="3">
        <f t="shared" si="13"/>
        <v>0.69999999995343387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52103.53</v>
      </c>
      <c r="D300" s="2">
        <f>'PR-RAS'!E304</f>
        <v>12463.23</v>
      </c>
      <c r="E300" s="2">
        <v>0</v>
      </c>
      <c r="F300" s="2">
        <v>0</v>
      </c>
      <c r="G300" s="3">
        <f t="shared" si="12"/>
        <v>23031.967009999997</v>
      </c>
      <c r="H300" s="3">
        <f t="shared" si="13"/>
        <v>0.7000000000007276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975</v>
      </c>
      <c r="D303" s="2">
        <f>'PR-RAS'!E308</f>
        <v>9.2100000000000009</v>
      </c>
      <c r="E303" s="2">
        <v>0</v>
      </c>
      <c r="F303" s="2">
        <v>0</v>
      </c>
      <c r="G303" s="3">
        <f t="shared" si="12"/>
        <v>300.01283999999998</v>
      </c>
      <c r="H303" s="3">
        <f t="shared" si="13"/>
        <v>0.21000000000000085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975</v>
      </c>
      <c r="D304" s="2">
        <f>'PR-RAS'!E309</f>
        <v>9.2100000000000009</v>
      </c>
      <c r="E304" s="2">
        <v>0</v>
      </c>
      <c r="F304" s="2">
        <v>0</v>
      </c>
      <c r="G304" s="3">
        <f t="shared" si="12"/>
        <v>301.00626</v>
      </c>
      <c r="H304" s="3">
        <f t="shared" si="13"/>
        <v>0.21000000000000085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975</v>
      </c>
      <c r="D305" s="2">
        <f>'PR-RAS'!E310</f>
        <v>9.2100000000000009</v>
      </c>
      <c r="E305" s="2">
        <v>0</v>
      </c>
      <c r="F305" s="2">
        <v>0</v>
      </c>
      <c r="G305" s="3">
        <f t="shared" si="12"/>
        <v>301.99967999999996</v>
      </c>
      <c r="H305" s="3">
        <f t="shared" si="13"/>
        <v>0.21000000000000085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975</v>
      </c>
      <c r="D306" s="2">
        <f>'PR-RAS'!E311</f>
        <v>9.2100000000000009</v>
      </c>
      <c r="E306" s="2">
        <v>0</v>
      </c>
      <c r="F306" s="2">
        <v>0</v>
      </c>
      <c r="G306" s="3">
        <f t="shared" si="12"/>
        <v>302.99309999999997</v>
      </c>
      <c r="H306" s="3">
        <f t="shared" si="13"/>
        <v>0.21000000000000085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23145.41</v>
      </c>
      <c r="D355" s="2">
        <f>'PR-RAS'!E360</f>
        <v>49579.63</v>
      </c>
      <c r="E355" s="2">
        <v>0</v>
      </c>
      <c r="F355" s="2">
        <v>0</v>
      </c>
      <c r="G355" s="3">
        <f t="shared" si="12"/>
        <v>43295.853179999998</v>
      </c>
      <c r="H355" s="3">
        <f t="shared" si="13"/>
        <v>0.78000000000247383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2264.23</v>
      </c>
      <c r="D356" s="2">
        <f>'PR-RAS'!E361</f>
        <v>500</v>
      </c>
      <c r="E356" s="2">
        <v>0</v>
      </c>
      <c r="F356" s="2">
        <v>0</v>
      </c>
      <c r="G356" s="3">
        <f t="shared" si="12"/>
        <v>1158.8016499999999</v>
      </c>
      <c r="H356" s="3">
        <f t="shared" si="13"/>
        <v>0.23000000000001819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2264.23</v>
      </c>
      <c r="D361" s="2">
        <f>'PR-RAS'!E366</f>
        <v>500</v>
      </c>
      <c r="E361" s="2">
        <v>0</v>
      </c>
      <c r="F361" s="2">
        <v>0</v>
      </c>
      <c r="G361" s="3">
        <f t="shared" si="12"/>
        <v>1175.1227999999999</v>
      </c>
      <c r="H361" s="3">
        <f t="shared" si="13"/>
        <v>0.23000000000001819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262.13</v>
      </c>
      <c r="D364" s="2">
        <f>'PR-RAS'!E369</f>
        <v>0</v>
      </c>
      <c r="E364" s="2">
        <v>0</v>
      </c>
      <c r="F364" s="2">
        <v>0</v>
      </c>
      <c r="G364" s="3">
        <f t="shared" si="12"/>
        <v>95.153189999999995</v>
      </c>
      <c r="H364" s="3">
        <f t="shared" si="13"/>
        <v>0.12999999999999545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2002.1</v>
      </c>
      <c r="D367" s="2">
        <f>'PR-RAS'!E372</f>
        <v>500</v>
      </c>
      <c r="E367" s="2">
        <v>0</v>
      </c>
      <c r="F367" s="2">
        <v>0</v>
      </c>
      <c r="G367" s="3">
        <f t="shared" si="12"/>
        <v>1098.7685999999999</v>
      </c>
      <c r="H367" s="3">
        <f t="shared" si="13"/>
        <v>9.9999999999909051E-2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20881.18</v>
      </c>
      <c r="D368" s="2">
        <f>'PR-RAS'!E373</f>
        <v>49079.63</v>
      </c>
      <c r="E368" s="2">
        <v>0</v>
      </c>
      <c r="F368" s="2">
        <v>0</v>
      </c>
      <c r="G368" s="3">
        <f t="shared" si="12"/>
        <v>43687.841480000003</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20881.18</v>
      </c>
      <c r="D369" s="2">
        <f>'PR-RAS'!E374</f>
        <v>49079.63</v>
      </c>
      <c r="E369" s="2">
        <v>0</v>
      </c>
      <c r="F369" s="2">
        <v>0</v>
      </c>
      <c r="G369" s="3">
        <f t="shared" si="12"/>
        <v>43806.88192</v>
      </c>
      <c r="H369" s="3">
        <f t="shared" si="13"/>
        <v>0.55000000000291038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49079.63</v>
      </c>
      <c r="E372" s="2">
        <v>0</v>
      </c>
      <c r="F372" s="2">
        <v>0</v>
      </c>
      <c r="G372" s="3">
        <f t="shared" si="12"/>
        <v>36417.085459999995</v>
      </c>
      <c r="H372" s="3">
        <f t="shared" si="13"/>
        <v>0.37000000000261934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20881.18</v>
      </c>
      <c r="D373" s="2">
        <f>'PR-RAS'!E378</f>
        <v>0</v>
      </c>
      <c r="E373" s="2">
        <v>0</v>
      </c>
      <c r="F373" s="2">
        <v>0</v>
      </c>
      <c r="G373" s="3">
        <f t="shared" si="12"/>
        <v>7767.7989600000001</v>
      </c>
      <c r="H373" s="3">
        <f t="shared" si="13"/>
        <v>0.18000000000029104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22170.41</v>
      </c>
      <c r="D413" s="2">
        <f>'PR-RAS'!E418</f>
        <v>49570.42</v>
      </c>
      <c r="E413" s="2">
        <v>0</v>
      </c>
      <c r="F413" s="2">
        <v>0</v>
      </c>
      <c r="G413" s="3">
        <f t="shared" si="12"/>
        <v>49980.235000000001</v>
      </c>
      <c r="H413" s="3">
        <f t="shared" si="13"/>
        <v>0.82999999999810825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597825.09</v>
      </c>
      <c r="D415" s="2">
        <f>'PR-RAS'!E420</f>
        <v>617421.5</v>
      </c>
      <c r="E415" s="2">
        <v>0</v>
      </c>
      <c r="F415" s="2">
        <v>0</v>
      </c>
      <c r="G415" s="3">
        <f t="shared" si="12"/>
        <v>758724.58925999992</v>
      </c>
      <c r="H415" s="3">
        <f t="shared" si="13"/>
        <v>0.58999999996740371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22281.25</v>
      </c>
      <c r="D416" s="2">
        <f>'PR-RAS'!E421</f>
        <v>6914.15</v>
      </c>
      <c r="E416" s="2">
        <v>0</v>
      </c>
      <c r="F416" s="2">
        <v>0</v>
      </c>
      <c r="G416" s="3">
        <f t="shared" si="12"/>
        <v>14985.463250000001</v>
      </c>
      <c r="H416" s="3">
        <f t="shared" si="13"/>
        <v>0.3999999999996362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115471.85</v>
      </c>
      <c r="D417" s="2">
        <f>'PR-RAS'!E422</f>
        <v>181249.99999999997</v>
      </c>
      <c r="E417" s="2">
        <v>0</v>
      </c>
      <c r="F417" s="2">
        <v>0</v>
      </c>
      <c r="G417" s="3">
        <f t="shared" si="12"/>
        <v>198836.28959999999</v>
      </c>
      <c r="H417" s="3">
        <f t="shared" si="13"/>
        <v>0.15000000002328306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141227.75</v>
      </c>
      <c r="D418" s="2">
        <f>'PR-RAS'!E423</f>
        <v>225281.842</v>
      </c>
      <c r="E418" s="2">
        <v>0</v>
      </c>
      <c r="F418" s="2">
        <v>0</v>
      </c>
      <c r="G418" s="3">
        <f t="shared" si="12"/>
        <v>246777.027978</v>
      </c>
      <c r="H418" s="3">
        <f t="shared" si="13"/>
        <v>0.40799999999580905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25755.899999999994</v>
      </c>
      <c r="D420" s="2">
        <f>'PR-RAS'!E425</f>
        <v>44031.842000000033</v>
      </c>
      <c r="E420" s="2">
        <v>0</v>
      </c>
      <c r="F420" s="2">
        <v>0</v>
      </c>
      <c r="G420" s="3">
        <f t="shared" si="12"/>
        <v>47690.405696000023</v>
      </c>
      <c r="H420" s="3">
        <f t="shared" si="13"/>
        <v>0.25799999997252598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124991.37</v>
      </c>
      <c r="D421" s="2">
        <f>'PR-RAS'!E426</f>
        <v>62798.739999999991</v>
      </c>
      <c r="E421" s="2">
        <v>0</v>
      </c>
      <c r="F421" s="2">
        <v>0</v>
      </c>
      <c r="G421" s="3">
        <f t="shared" si="12"/>
        <v>105247.31699999998</v>
      </c>
      <c r="H421" s="3">
        <f t="shared" si="13"/>
        <v>0.63000000000465661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74384.78</v>
      </c>
      <c r="D423" s="2">
        <f>'PR-RAS'!E428</f>
        <v>19377.379999999997</v>
      </c>
      <c r="E423" s="2">
        <v>0</v>
      </c>
      <c r="F423" s="2">
        <v>0</v>
      </c>
      <c r="G423" s="3">
        <f t="shared" si="12"/>
        <v>47744.885879999994</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31603.97</v>
      </c>
      <c r="D635" s="2">
        <f>'PR-RAS'!E641</f>
        <v>31603.97</v>
      </c>
      <c r="E635" s="2">
        <v>0</v>
      </c>
      <c r="F635" s="2">
        <v>0</v>
      </c>
      <c r="G635" s="3">
        <f t="shared" si="14"/>
        <v>60110.750940000005</v>
      </c>
      <c r="H635" s="3">
        <f t="shared" si="15"/>
        <v>5.9999999997671694E-2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115471.85</v>
      </c>
      <c r="D637" s="2">
        <f>'PR-RAS'!E643</f>
        <v>181249.99999999997</v>
      </c>
      <c r="E637" s="2">
        <v>0</v>
      </c>
      <c r="F637" s="2">
        <v>0</v>
      </c>
      <c r="G637" s="3">
        <f t="shared" si="14"/>
        <v>303990.09659999999</v>
      </c>
      <c r="H637" s="3">
        <f t="shared" si="15"/>
        <v>0.15000000002328306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141227.75</v>
      </c>
      <c r="D638" s="2">
        <f>'PR-RAS'!E644</f>
        <v>225281.842</v>
      </c>
      <c r="E638" s="2">
        <v>0</v>
      </c>
      <c r="F638" s="2">
        <v>0</v>
      </c>
      <c r="G638" s="3">
        <f t="shared" si="14"/>
        <v>376971.14345800004</v>
      </c>
      <c r="H638" s="3">
        <f t="shared" si="15"/>
        <v>0.40799999999580905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25755.899999999994</v>
      </c>
      <c r="D640" s="2">
        <f>'PR-RAS'!E646</f>
        <v>44031.842000000033</v>
      </c>
      <c r="E640" s="2">
        <v>0</v>
      </c>
      <c r="F640" s="2">
        <v>0</v>
      </c>
      <c r="G640" s="3">
        <f t="shared" si="14"/>
        <v>72730.714176000038</v>
      </c>
      <c r="H640" s="3">
        <f t="shared" si="15"/>
        <v>0.25799999997252598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156595.34</v>
      </c>
      <c r="D641" s="2">
        <f>'PR-RAS'!E647</f>
        <v>94402.709999999992</v>
      </c>
      <c r="E641" s="2">
        <v>0</v>
      </c>
      <c r="F641" s="2">
        <v>0</v>
      </c>
      <c r="G641" s="3">
        <f t="shared" si="14"/>
        <v>221056.48640000002</v>
      </c>
      <c r="H641" s="3">
        <f t="shared" si="15"/>
        <v>0.63000000000465661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130839.44</v>
      </c>
      <c r="D643" s="2">
        <f>'PR-RAS'!E649</f>
        <v>50370.867999999959</v>
      </c>
      <c r="E643" s="2">
        <v>0</v>
      </c>
      <c r="F643" s="2">
        <v>0</v>
      </c>
      <c r="G643" s="3">
        <f t="shared" si="14"/>
        <v>148675.11499199996</v>
      </c>
      <c r="H643" s="3">
        <f t="shared" si="15"/>
        <v>0.57200000004377216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58211.37</v>
      </c>
      <c r="D645" s="2">
        <f>'PR-RAS'!E651</f>
        <v>57371.37</v>
      </c>
      <c r="E645" s="2">
        <v>0</v>
      </c>
      <c r="F645" s="2">
        <v>0</v>
      </c>
      <c r="G645" s="3">
        <f t="shared" si="14"/>
        <v>111382.44684000002</v>
      </c>
      <c r="H645" s="3">
        <f t="shared" si="15"/>
        <v>0.74000000000523869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86703.84</v>
      </c>
      <c r="D646" s="2">
        <f>'PR-RAS'!E653</f>
        <v>25467.24</v>
      </c>
      <c r="E646" s="2">
        <v>0</v>
      </c>
      <c r="F646" s="2">
        <v>0</v>
      </c>
      <c r="G646" s="3">
        <f t="shared" si="14"/>
        <v>88776.716400000005</v>
      </c>
      <c r="H646" s="3">
        <f t="shared" si="15"/>
        <v>0.40000000000509317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122113.74</v>
      </c>
      <c r="D647" s="2">
        <f>'PR-RAS'!E654</f>
        <v>186590.03</v>
      </c>
      <c r="E647" s="2">
        <v>0</v>
      </c>
      <c r="F647" s="2">
        <v>0</v>
      </c>
      <c r="G647" s="3">
        <f t="shared" si="14"/>
        <v>319959.79479999997</v>
      </c>
      <c r="H647" s="3">
        <f t="shared" si="15"/>
        <v>0.28999999999359716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163246.15</v>
      </c>
      <c r="D648" s="2">
        <f>'PR-RAS'!E655</f>
        <v>208284.64</v>
      </c>
      <c r="E648" s="2">
        <v>0</v>
      </c>
      <c r="F648" s="2">
        <v>0</v>
      </c>
      <c r="G648" s="3">
        <f t="shared" si="14"/>
        <v>375140.58321000007</v>
      </c>
      <c r="H648" s="3">
        <f t="shared" si="15"/>
        <v>0.5099999999802094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45571.430000000022</v>
      </c>
      <c r="D649" s="2">
        <f>'PR-RAS'!E656</f>
        <v>3772.6299999999756</v>
      </c>
      <c r="E649" s="2">
        <v>0</v>
      </c>
      <c r="F649" s="2">
        <v>0</v>
      </c>
      <c r="G649" s="3">
        <f t="shared" si="14"/>
        <v>34419.61511999998</v>
      </c>
      <c r="H649" s="3">
        <f t="shared" si="15"/>
        <v>0.80000000004656613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12</v>
      </c>
      <c r="E650" s="2">
        <v>0</v>
      </c>
      <c r="F650" s="2">
        <v>0</v>
      </c>
      <c r="G650" s="3">
        <f t="shared" si="14"/>
        <v>24.013000000000002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12</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67.42</v>
      </c>
      <c r="D655" s="2">
        <f>'PR-RAS'!E662</f>
        <v>0</v>
      </c>
      <c r="E655" s="2">
        <v>0</v>
      </c>
      <c r="F655" s="2">
        <v>0</v>
      </c>
      <c r="G655" s="3">
        <f t="shared" si="14"/>
        <v>44.092680000000001</v>
      </c>
      <c r="H655" s="3">
        <f t="shared" si="15"/>
        <v>0.42000000000000171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5954.95</v>
      </c>
      <c r="D657" s="2">
        <f>'PR-RAS'!E664</f>
        <v>3384.83</v>
      </c>
      <c r="E657" s="2">
        <v>0</v>
      </c>
      <c r="F657" s="2">
        <v>0</v>
      </c>
      <c r="G657" s="3">
        <f t="shared" si="16"/>
        <v>8347.3441600000006</v>
      </c>
      <c r="H657" s="3">
        <f t="shared" si="17"/>
        <v>0.22000000000025466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69644.37</v>
      </c>
      <c r="D662" s="2">
        <f>'PR-RAS'!E669</f>
        <v>73301.67</v>
      </c>
      <c r="E662" s="2">
        <v>0</v>
      </c>
      <c r="F662" s="2">
        <v>0</v>
      </c>
      <c r="G662" s="3">
        <f t="shared" si="14"/>
        <v>142939.73631000001</v>
      </c>
      <c r="H662" s="3">
        <f t="shared" si="15"/>
        <v>0.69999999999708962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27000</v>
      </c>
      <c r="E666" s="2">
        <v>0</v>
      </c>
      <c r="F666" s="2">
        <v>0</v>
      </c>
      <c r="G666" s="3">
        <f t="shared" si="14"/>
        <v>35910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27764.92</v>
      </c>
      <c r="E695" s="2">
        <v>0</v>
      </c>
      <c r="F695" s="2">
        <v>0</v>
      </c>
      <c r="G695" s="3">
        <f t="shared" si="14"/>
        <v>38537.708959999996</v>
      </c>
      <c r="H695" s="3">
        <f t="shared" si="15"/>
        <v>8.000000000174623E-2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1459.36</v>
      </c>
      <c r="D704" s="2">
        <f>'PR-RAS'!E711</f>
        <v>1046.3599999999999</v>
      </c>
      <c r="E704" s="2">
        <v>0</v>
      </c>
      <c r="F704" s="2">
        <v>0</v>
      </c>
      <c r="G704" s="3">
        <f t="shared" ref="G704:G707" si="20">(B704/1000)*(C704*1+D704*2)</f>
        <v>2497.1122399999999</v>
      </c>
      <c r="H704" s="3">
        <f t="shared" ref="H704:H707" si="21">ABS(C704-ROUND(C704,0))+ABS(D704-ROUND(D704,0))</f>
        <v>0.71999999999979991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314.5</v>
      </c>
      <c r="D727" s="2">
        <f>'PR-RAS'!E734</f>
        <v>708.51</v>
      </c>
      <c r="E727" s="2">
        <v>0</v>
      </c>
      <c r="F727" s="2">
        <v>0</v>
      </c>
      <c r="G727" s="3">
        <f t="shared" si="14"/>
        <v>1257.0835199999999</v>
      </c>
      <c r="H727" s="3">
        <f t="shared" si="15"/>
        <v>0.99000000000000909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475.56</v>
      </c>
      <c r="D734" s="2">
        <f>'PR-RAS'!E741</f>
        <v>660.58</v>
      </c>
      <c r="E734" s="2">
        <v>0</v>
      </c>
      <c r="F734" s="2">
        <v>0</v>
      </c>
      <c r="G734" s="3">
        <f t="shared" si="14"/>
        <v>1316.99576</v>
      </c>
      <c r="H734" s="3">
        <f t="shared" si="15"/>
        <v>0.8599999999999568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445.74</v>
      </c>
      <c r="D735" s="2">
        <f>'PR-RAS'!E742</f>
        <v>445.74</v>
      </c>
      <c r="E735" s="2">
        <v>0</v>
      </c>
      <c r="F735" s="2">
        <v>0</v>
      </c>
      <c r="G735" s="3">
        <f t="shared" si="14"/>
        <v>981.51948000000004</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441.86</v>
      </c>
      <c r="D737" s="2">
        <f>'PR-RAS'!E744</f>
        <v>0</v>
      </c>
      <c r="E737" s="2">
        <v>0</v>
      </c>
      <c r="F737" s="2">
        <v>0</v>
      </c>
      <c r="G737" s="3">
        <f t="shared" si="28"/>
        <v>325.20895999999999</v>
      </c>
      <c r="H737" s="3">
        <f t="shared" si="29"/>
        <v>0.13999999999998636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59.74</v>
      </c>
      <c r="D770" s="2">
        <f>'PR-RAS'!E777</f>
        <v>99.56</v>
      </c>
      <c r="E770" s="2">
        <v>0</v>
      </c>
      <c r="F770" s="2">
        <v>0</v>
      </c>
      <c r="G770" s="3">
        <f t="shared" si="14"/>
        <v>199.06334000000001</v>
      </c>
      <c r="H770" s="3">
        <f t="shared" si="15"/>
        <v>0.69999999999999574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600</v>
      </c>
      <c r="D837" s="2">
        <f>'PR-RAS'!E844</f>
        <v>0</v>
      </c>
      <c r="E837" s="2">
        <v>0</v>
      </c>
      <c r="F837" s="2">
        <v>0</v>
      </c>
      <c r="G837" s="3">
        <f t="shared" ref="G837:G1010" si="34">(B837/1000)*(C837*1+D837*2)</f>
        <v>501.59999999999997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1500</v>
      </c>
      <c r="D839" s="2">
        <f>'PR-RAS'!E846</f>
        <v>0</v>
      </c>
      <c r="E839" s="2">
        <v>0</v>
      </c>
      <c r="F839" s="2">
        <v>0</v>
      </c>
      <c r="G839" s="3">
        <f t="shared" si="34"/>
        <v>1257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200</v>
      </c>
      <c r="D841" s="2">
        <f>'PR-RAS'!E848</f>
        <v>663.61</v>
      </c>
      <c r="E841" s="2">
        <v>0</v>
      </c>
      <c r="F841" s="2">
        <v>0</v>
      </c>
      <c r="G841" s="3">
        <f t="shared" si="34"/>
        <v>1282.8648000000001</v>
      </c>
      <c r="H841" s="3">
        <f t="shared" si="35"/>
        <v>0.38999999999998636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105</v>
      </c>
      <c r="E842" s="2">
        <v>0</v>
      </c>
      <c r="F842" s="2">
        <v>0</v>
      </c>
      <c r="G842" s="3">
        <f t="shared" si="34"/>
        <v>176.60999999999999</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21950.19</v>
      </c>
      <c r="D843" s="2">
        <f>'PR-RAS'!E850</f>
        <v>22332.37</v>
      </c>
      <c r="E843" s="2">
        <v>0</v>
      </c>
      <c r="F843" s="2">
        <v>0</v>
      </c>
      <c r="G843" s="3">
        <f t="shared" si="34"/>
        <v>56089.771059999992</v>
      </c>
      <c r="H843" s="3">
        <f t="shared" si="35"/>
        <v>0.55999999999767169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2239.52</v>
      </c>
      <c r="D844" s="2">
        <f>'PR-RAS'!E851</f>
        <v>1925.17</v>
      </c>
      <c r="E844" s="2">
        <v>0</v>
      </c>
      <c r="F844" s="2">
        <v>0</v>
      </c>
      <c r="G844" s="3">
        <f t="shared" si="34"/>
        <v>5133.75198</v>
      </c>
      <c r="H844" s="3">
        <f t="shared" si="35"/>
        <v>0.65000000000009095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167349.57999999999</v>
      </c>
      <c r="D1581" s="7"/>
      <c r="E1581" s="7">
        <v>0</v>
      </c>
      <c r="F1581" s="7">
        <v>0</v>
      </c>
      <c r="G1581" s="8">
        <f t="shared" ref="G1581:G1685" si="70">B1581/1000*C1581</f>
        <v>167.34958</v>
      </c>
      <c r="H1581" s="8">
        <f t="shared" ref="H1581:H1685" si="71">ABS(C1581-ROUND(C1581,0))</f>
        <v>0.42000000001280569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398399.54000000004</v>
      </c>
      <c r="D1582" s="2">
        <v>0</v>
      </c>
      <c r="E1582" s="2">
        <v>0</v>
      </c>
      <c r="F1582" s="2">
        <v>0</v>
      </c>
      <c r="G1582" s="3">
        <f t="shared" si="70"/>
        <v>796.79908000000012</v>
      </c>
      <c r="H1582" s="3">
        <f t="shared" si="71"/>
        <v>0.4599999999627471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348819.91000000003</v>
      </c>
      <c r="D1584" s="2">
        <v>0</v>
      </c>
      <c r="E1584" s="2">
        <v>0</v>
      </c>
      <c r="F1584" s="2">
        <v>0</v>
      </c>
      <c r="G1584" s="3">
        <f t="shared" si="70"/>
        <v>1395.2796400000002</v>
      </c>
      <c r="H1584" s="3">
        <f t="shared" si="71"/>
        <v>8.999999996740371E-2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52960.160000000003</v>
      </c>
      <c r="D1585" s="2">
        <v>0</v>
      </c>
      <c r="E1585" s="2">
        <v>0</v>
      </c>
      <c r="F1585" s="2">
        <v>0</v>
      </c>
      <c r="G1585" s="3">
        <f t="shared" si="70"/>
        <v>264.80080000000004</v>
      </c>
      <c r="H1585" s="3">
        <f t="shared" si="71"/>
        <v>0.16000000000349246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192585.4</v>
      </c>
      <c r="D1586" s="2">
        <v>0</v>
      </c>
      <c r="E1586" s="2">
        <v>0</v>
      </c>
      <c r="F1586" s="2">
        <v>0</v>
      </c>
      <c r="G1586" s="3">
        <f t="shared" si="70"/>
        <v>1155.5124000000001</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41888.99</v>
      </c>
      <c r="D1587" s="2">
        <v>0</v>
      </c>
      <c r="E1587" s="2">
        <v>0</v>
      </c>
      <c r="F1587" s="2">
        <v>0</v>
      </c>
      <c r="G1587" s="3">
        <f t="shared" si="70"/>
        <v>293.22293000000002</v>
      </c>
      <c r="H1587" s="3">
        <f t="shared" si="71"/>
        <v>1.0000000002037268E-2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99.56</v>
      </c>
      <c r="D1588" s="2">
        <v>0</v>
      </c>
      <c r="E1588" s="2">
        <v>0</v>
      </c>
      <c r="F1588" s="2">
        <v>0</v>
      </c>
      <c r="G1588" s="3">
        <f t="shared" si="70"/>
        <v>0.79648000000000008</v>
      </c>
      <c r="H1588" s="3">
        <f t="shared" si="71"/>
        <v>0.43999999999999773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25026.15</v>
      </c>
      <c r="D1590" s="2">
        <v>0</v>
      </c>
      <c r="E1590" s="2">
        <v>0</v>
      </c>
      <c r="F1590" s="2">
        <v>0</v>
      </c>
      <c r="G1590" s="3">
        <f t="shared" si="70"/>
        <v>250.26150000000001</v>
      </c>
      <c r="H1590" s="3">
        <f t="shared" si="71"/>
        <v>0.15000000000145519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36259.65</v>
      </c>
      <c r="D1591" s="2">
        <v>0</v>
      </c>
      <c r="E1591" s="2">
        <v>0</v>
      </c>
      <c r="F1591" s="2">
        <v>0</v>
      </c>
      <c r="G1591" s="3">
        <f t="shared" si="70"/>
        <v>398.85615000000001</v>
      </c>
      <c r="H1591" s="3">
        <f t="shared" si="71"/>
        <v>0.34999999999854481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49579.63</v>
      </c>
      <c r="D1593" s="2">
        <v>0</v>
      </c>
      <c r="E1593" s="2">
        <v>0</v>
      </c>
      <c r="F1593" s="2">
        <v>0</v>
      </c>
      <c r="G1593" s="3">
        <f t="shared" si="70"/>
        <v>644.53518999999994</v>
      </c>
      <c r="H1593" s="3">
        <f t="shared" si="71"/>
        <v>0.37000000000261934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383119.62</v>
      </c>
      <c r="D1601" s="2">
        <v>0</v>
      </c>
      <c r="E1601" s="2">
        <v>0</v>
      </c>
      <c r="F1601" s="2">
        <v>0</v>
      </c>
      <c r="G1601" s="3">
        <f t="shared" si="70"/>
        <v>8045.5120200000001</v>
      </c>
      <c r="H1601" s="3">
        <f t="shared" si="71"/>
        <v>0.38000000000465661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332994.83999999997</v>
      </c>
      <c r="D1603" s="2">
        <v>0</v>
      </c>
      <c r="E1603" s="2">
        <v>0</v>
      </c>
      <c r="F1603" s="2">
        <v>0</v>
      </c>
      <c r="G1603" s="3">
        <f t="shared" si="70"/>
        <v>7658.8813199999995</v>
      </c>
      <c r="H1603" s="3">
        <f t="shared" si="71"/>
        <v>0.16000000003259629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52960.160000000003</v>
      </c>
      <c r="D1604" s="2">
        <v>0</v>
      </c>
      <c r="E1604" s="2">
        <v>0</v>
      </c>
      <c r="F1604" s="2">
        <v>0</v>
      </c>
      <c r="G1604" s="3">
        <f t="shared" si="70"/>
        <v>1271.04384</v>
      </c>
      <c r="H1604" s="3">
        <f t="shared" si="71"/>
        <v>0.16000000000349246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195478.03</v>
      </c>
      <c r="D1605" s="2">
        <v>0</v>
      </c>
      <c r="E1605" s="2">
        <v>0</v>
      </c>
      <c r="F1605" s="2">
        <v>0</v>
      </c>
      <c r="G1605" s="3">
        <f t="shared" si="70"/>
        <v>4886.95075</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21243.61</v>
      </c>
      <c r="D1606" s="2">
        <v>0</v>
      </c>
      <c r="E1606" s="2">
        <v>0</v>
      </c>
      <c r="F1606" s="2">
        <v>0</v>
      </c>
      <c r="G1606" s="3">
        <f t="shared" si="70"/>
        <v>552.33385999999996</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238.95</v>
      </c>
      <c r="D1607" s="2">
        <v>0</v>
      </c>
      <c r="E1607" s="2">
        <v>0</v>
      </c>
      <c r="F1607" s="2">
        <v>0</v>
      </c>
      <c r="G1607" s="3">
        <f t="shared" si="70"/>
        <v>6.4516499999999999</v>
      </c>
      <c r="H1607" s="3">
        <f t="shared" si="71"/>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24750.240000000002</v>
      </c>
      <c r="D1609" s="2">
        <v>0</v>
      </c>
      <c r="E1609" s="2">
        <v>0</v>
      </c>
      <c r="F1609" s="2">
        <v>0</v>
      </c>
      <c r="G1609" s="3">
        <f t="shared" si="70"/>
        <v>717.75696000000005</v>
      </c>
      <c r="H1609" s="3">
        <f t="shared" si="71"/>
        <v>0.24000000000160071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38323.85</v>
      </c>
      <c r="D1610" s="2">
        <v>0</v>
      </c>
      <c r="E1610" s="2">
        <v>0</v>
      </c>
      <c r="F1610" s="2">
        <v>0</v>
      </c>
      <c r="G1610" s="3">
        <f t="shared" si="70"/>
        <v>1149.7155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50124.78</v>
      </c>
      <c r="D1612" s="2">
        <v>0</v>
      </c>
      <c r="E1612" s="2">
        <v>0</v>
      </c>
      <c r="F1612" s="2">
        <v>0</v>
      </c>
      <c r="G1612" s="3">
        <f t="shared" si="70"/>
        <v>1603.99296</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182629.5</v>
      </c>
      <c r="D1620" s="2">
        <v>0</v>
      </c>
      <c r="E1620" s="2">
        <v>0</v>
      </c>
      <c r="F1620" s="2">
        <v>0</v>
      </c>
      <c r="G1620" s="3">
        <f t="shared" si="70"/>
        <v>7305.18</v>
      </c>
      <c r="H1620" s="3">
        <f t="shared" si="71"/>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6226.27</v>
      </c>
      <c r="D1621" s="2">
        <v>0</v>
      </c>
      <c r="E1621" s="2">
        <v>0</v>
      </c>
      <c r="F1621" s="2">
        <v>0</v>
      </c>
      <c r="G1621" s="3">
        <f t="shared" si="70"/>
        <v>255.27707000000004</v>
      </c>
      <c r="H1621" s="3">
        <f t="shared" si="71"/>
        <v>0.27000000000043656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4037.24</v>
      </c>
      <c r="D1627" s="2">
        <v>0</v>
      </c>
      <c r="E1627" s="2">
        <v>0</v>
      </c>
      <c r="F1627" s="2">
        <v>0</v>
      </c>
      <c r="G1627" s="3">
        <f t="shared" si="70"/>
        <v>189.75028</v>
      </c>
      <c r="H1627" s="3">
        <f t="shared" si="71"/>
        <v>0.23999999999978172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545.96</v>
      </c>
      <c r="D1628" s="2">
        <v>0</v>
      </c>
      <c r="E1628" s="2">
        <v>0</v>
      </c>
      <c r="F1628" s="2">
        <v>0</v>
      </c>
      <c r="G1628" s="3">
        <f t="shared" si="70"/>
        <v>26.206080000000004</v>
      </c>
      <c r="H1628" s="3">
        <f t="shared" si="71"/>
        <v>3.999999999996362E-2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545.96</v>
      </c>
      <c r="D1632" s="2">
        <v>0</v>
      </c>
      <c r="E1632" s="2">
        <v>0</v>
      </c>
      <c r="F1632" s="2">
        <v>0</v>
      </c>
      <c r="G1632" s="3">
        <f t="shared" si="70"/>
        <v>28.38992</v>
      </c>
      <c r="H1632" s="3">
        <f t="shared" si="71"/>
        <v>3.999999999996362E-2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2769.81</v>
      </c>
      <c r="D1633" s="2">
        <v>0</v>
      </c>
      <c r="E1633" s="2">
        <v>0</v>
      </c>
      <c r="F1633" s="2">
        <v>0</v>
      </c>
      <c r="G1633" s="3">
        <f t="shared" si="70"/>
        <v>146.79992999999999</v>
      </c>
      <c r="H1633" s="3">
        <f t="shared" si="71"/>
        <v>0.19000000000005457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1990.63</v>
      </c>
      <c r="D1634" s="2">
        <v>0</v>
      </c>
      <c r="E1634" s="2">
        <v>0</v>
      </c>
      <c r="F1634" s="2">
        <v>0</v>
      </c>
      <c r="G1634" s="3">
        <f t="shared" si="70"/>
        <v>107.49402000000001</v>
      </c>
      <c r="H1634" s="3">
        <f t="shared" si="71"/>
        <v>0.36999999999989086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779.18</v>
      </c>
      <c r="D1637" s="2">
        <v>0</v>
      </c>
      <c r="E1637" s="2">
        <v>0</v>
      </c>
      <c r="F1637" s="2">
        <v>0</v>
      </c>
      <c r="G1637" s="3">
        <f t="shared" si="70"/>
        <v>44.413260000000001</v>
      </c>
      <c r="H1637" s="3">
        <f t="shared" si="71"/>
        <v>0.17999999999994998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31.58</v>
      </c>
      <c r="D1653" s="2">
        <v>0</v>
      </c>
      <c r="E1653" s="2">
        <v>0</v>
      </c>
      <c r="F1653" s="2">
        <v>0</v>
      </c>
      <c r="G1653" s="3">
        <f t="shared" si="70"/>
        <v>2.3053399999999997</v>
      </c>
      <c r="H1653" s="3">
        <f t="shared" si="71"/>
        <v>0.42000000000000171</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31.58</v>
      </c>
      <c r="D1654" s="2">
        <v>0</v>
      </c>
      <c r="E1654" s="2">
        <v>0</v>
      </c>
      <c r="F1654" s="2">
        <v>0</v>
      </c>
      <c r="G1654" s="3">
        <f t="shared" si="70"/>
        <v>2.3369199999999997</v>
      </c>
      <c r="H1654" s="3">
        <f t="shared" si="71"/>
        <v>0.42000000000000171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501.81</v>
      </c>
      <c r="D1658" s="2">
        <v>0</v>
      </c>
      <c r="E1658" s="2">
        <v>0</v>
      </c>
      <c r="F1658" s="2">
        <v>0</v>
      </c>
      <c r="G1658" s="3">
        <f t="shared" si="70"/>
        <v>39.141179999999999</v>
      </c>
      <c r="H1658" s="3">
        <f t="shared" si="71"/>
        <v>0.18999999999999773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170</v>
      </c>
      <c r="D1659" s="2">
        <v>0</v>
      </c>
      <c r="E1659" s="2">
        <v>0</v>
      </c>
      <c r="F1659" s="2">
        <v>0</v>
      </c>
      <c r="G1659" s="3">
        <f t="shared" si="70"/>
        <v>13.43</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331.81</v>
      </c>
      <c r="D1662" s="2">
        <v>0</v>
      </c>
      <c r="E1662" s="2">
        <v>0</v>
      </c>
      <c r="F1662" s="2">
        <v>0</v>
      </c>
      <c r="G1662" s="3">
        <f t="shared" si="70"/>
        <v>27.20842</v>
      </c>
      <c r="H1662" s="3">
        <f t="shared" si="71"/>
        <v>0.18999999999999773</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188.08</v>
      </c>
      <c r="D1663" s="2">
        <v>0</v>
      </c>
      <c r="E1663" s="2">
        <v>0</v>
      </c>
      <c r="F1663" s="2">
        <v>0</v>
      </c>
      <c r="G1663" s="3">
        <f t="shared" si="70"/>
        <v>15.610640000000002</v>
      </c>
      <c r="H1663" s="3">
        <f t="shared" si="71"/>
        <v>8.0000000000012506E-2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188.08</v>
      </c>
      <c r="D1667" s="2">
        <v>0</v>
      </c>
      <c r="E1667" s="2">
        <v>0</v>
      </c>
      <c r="F1667" s="2">
        <v>0</v>
      </c>
      <c r="G1667" s="3">
        <f t="shared" si="70"/>
        <v>16.362960000000001</v>
      </c>
      <c r="H1667" s="3">
        <f t="shared" si="71"/>
        <v>8.0000000000012506E-2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1834.76</v>
      </c>
      <c r="D1668" s="2">
        <v>0</v>
      </c>
      <c r="E1668" s="2">
        <v>0</v>
      </c>
      <c r="F1668" s="2">
        <v>0</v>
      </c>
      <c r="G1668" s="3">
        <f t="shared" si="70"/>
        <v>161.45887999999999</v>
      </c>
      <c r="H1668" s="3">
        <f t="shared" si="71"/>
        <v>0.24000000000000909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1834.76</v>
      </c>
      <c r="D1672" s="2">
        <v>0</v>
      </c>
      <c r="E1672" s="2">
        <v>0</v>
      </c>
      <c r="F1672" s="2">
        <v>0</v>
      </c>
      <c r="G1672" s="3">
        <f t="shared" si="70"/>
        <v>168.79792</v>
      </c>
      <c r="H1672" s="3">
        <f t="shared" si="71"/>
        <v>0.24000000000000909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354.27</v>
      </c>
      <c r="D1679" s="2">
        <v>0</v>
      </c>
      <c r="E1679" s="2">
        <v>0</v>
      </c>
      <c r="F1679" s="2">
        <v>0</v>
      </c>
      <c r="G1679" s="3">
        <f>B1679/1000*C1679</f>
        <v>35.07273</v>
      </c>
      <c r="H1679" s="3">
        <f>ABS(C1679-ROUND(C1679,0))</f>
        <v>0.26999999999998181</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176403.23</v>
      </c>
      <c r="D1680" s="2">
        <v>0</v>
      </c>
      <c r="E1680" s="2">
        <v>0</v>
      </c>
      <c r="F1680" s="2">
        <v>0</v>
      </c>
      <c r="G1680" s="3">
        <f t="shared" si="70"/>
        <v>17640.323</v>
      </c>
      <c r="H1680" s="3">
        <f t="shared" si="71"/>
        <v>0.23000000001047738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176403.23</v>
      </c>
      <c r="D1682" s="2">
        <v>0</v>
      </c>
      <c r="E1682" s="2">
        <v>0</v>
      </c>
      <c r="F1682" s="2">
        <v>0</v>
      </c>
      <c r="G1682" s="3">
        <f t="shared" si="70"/>
        <v>17993.12946</v>
      </c>
      <c r="H1682" s="3">
        <f t="shared" si="71"/>
        <v>0.23000000001047738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402"/>
      <c r="D2" s="5"/>
      <c r="E2" s="5"/>
      <c r="F2" s="5"/>
      <c r="G2" s="5"/>
      <c r="H2" s="5"/>
      <c r="I2" s="5"/>
      <c r="J2" s="5"/>
      <c r="K2" s="5"/>
      <c r="L2" s="5"/>
      <c r="M2" s="5"/>
      <c r="N2" s="5"/>
      <c r="O2" s="5"/>
      <c r="P2" s="5"/>
    </row>
    <row r="3" spans="1:16" ht="18.75" customHeight="1" x14ac:dyDescent="0.2">
      <c r="A3" s="222" t="s">
        <v>2022</v>
      </c>
      <c r="B3" s="406" t="s">
        <v>2023</v>
      </c>
      <c r="C3" s="402"/>
      <c r="D3" s="5"/>
      <c r="E3" s="5"/>
      <c r="F3" s="5"/>
      <c r="G3" s="5"/>
      <c r="H3" s="5"/>
      <c r="I3" s="5"/>
      <c r="J3" s="5"/>
      <c r="K3" s="5"/>
      <c r="L3" s="5"/>
      <c r="M3" s="5"/>
      <c r="N3" s="5"/>
      <c r="O3" s="5"/>
      <c r="P3" s="5"/>
    </row>
    <row r="4" spans="1:16" ht="37.5" hidden="1" customHeight="1" x14ac:dyDescent="0.2">
      <c r="A4" s="223" t="s">
        <v>2024</v>
      </c>
      <c r="B4" s="401" t="s">
        <v>2025</v>
      </c>
      <c r="C4" s="402"/>
      <c r="D4" s="5"/>
      <c r="E4" s="5"/>
      <c r="F4" s="5"/>
      <c r="G4" s="5"/>
      <c r="H4" s="5"/>
      <c r="I4" s="5"/>
      <c r="J4" s="5"/>
      <c r="K4" s="5"/>
      <c r="L4" s="5"/>
      <c r="M4" s="5"/>
      <c r="N4" s="5"/>
      <c r="O4" s="5"/>
      <c r="P4" s="5"/>
    </row>
    <row r="5" spans="1:16" ht="48" hidden="1" customHeight="1" x14ac:dyDescent="0.2">
      <c r="A5" s="223" t="s">
        <v>2024</v>
      </c>
      <c r="B5" s="401" t="s">
        <v>2026</v>
      </c>
      <c r="C5" s="402"/>
      <c r="D5" s="5"/>
      <c r="E5" s="5"/>
      <c r="F5" s="5"/>
      <c r="G5" s="5"/>
      <c r="H5" s="5"/>
      <c r="I5" s="5"/>
      <c r="J5" s="5"/>
      <c r="K5" s="5"/>
      <c r="L5" s="5"/>
      <c r="M5" s="5"/>
      <c r="N5" s="5"/>
      <c r="O5" s="5"/>
      <c r="P5" s="5"/>
    </row>
    <row r="6" spans="1:16" ht="59.25" hidden="1" customHeight="1" x14ac:dyDescent="0.2">
      <c r="A6" s="223" t="s">
        <v>2024</v>
      </c>
      <c r="B6" s="401" t="s">
        <v>2027</v>
      </c>
      <c r="C6" s="402"/>
      <c r="D6" s="5"/>
      <c r="E6" s="5"/>
      <c r="F6" s="5"/>
      <c r="G6" s="5"/>
      <c r="H6" s="5"/>
      <c r="I6" s="5"/>
      <c r="J6" s="5"/>
      <c r="K6" s="5"/>
      <c r="L6" s="5"/>
      <c r="M6" s="5"/>
      <c r="N6" s="5"/>
      <c r="O6" s="5"/>
      <c r="P6" s="5"/>
    </row>
    <row r="7" spans="1:16" ht="48" hidden="1" customHeight="1" x14ac:dyDescent="0.2">
      <c r="A7" s="223" t="s">
        <v>2028</v>
      </c>
      <c r="B7" s="401" t="s">
        <v>2029</v>
      </c>
      <c r="C7" s="402"/>
      <c r="D7" s="5"/>
      <c r="E7" s="5"/>
      <c r="F7" s="5"/>
      <c r="G7" s="5"/>
      <c r="H7" s="5"/>
      <c r="I7" s="5"/>
      <c r="J7" s="5"/>
      <c r="K7" s="5"/>
      <c r="L7" s="5"/>
      <c r="M7" s="5"/>
      <c r="N7" s="5"/>
      <c r="O7" s="5"/>
      <c r="P7" s="5"/>
    </row>
    <row r="8" spans="1:16" ht="41.25" hidden="1" customHeight="1" x14ac:dyDescent="0.2">
      <c r="A8" s="223" t="s">
        <v>2030</v>
      </c>
      <c r="B8" s="401" t="s">
        <v>2031</v>
      </c>
      <c r="C8" s="402"/>
      <c r="D8" s="5"/>
      <c r="E8" s="5"/>
      <c r="F8" s="5"/>
      <c r="G8" s="5"/>
      <c r="H8" s="5"/>
      <c r="I8" s="5"/>
      <c r="J8" s="5"/>
      <c r="K8" s="5"/>
      <c r="L8" s="5"/>
      <c r="M8" s="5"/>
      <c r="N8" s="5"/>
      <c r="O8" s="5"/>
      <c r="P8" s="5"/>
    </row>
    <row r="9" spans="1:16" ht="59.25" hidden="1" customHeight="1" x14ac:dyDescent="0.2">
      <c r="A9" s="223" t="s">
        <v>2032</v>
      </c>
      <c r="B9" s="401" t="s">
        <v>2033</v>
      </c>
      <c r="C9" s="402"/>
      <c r="D9" s="5"/>
      <c r="E9" s="5"/>
      <c r="F9" s="5"/>
      <c r="G9" s="5"/>
      <c r="H9" s="5"/>
      <c r="I9" s="5"/>
      <c r="J9" s="5"/>
      <c r="K9" s="5"/>
      <c r="L9" s="5"/>
      <c r="M9" s="5"/>
      <c r="N9" s="5"/>
      <c r="O9" s="5"/>
      <c r="P9" s="5"/>
    </row>
    <row r="10" spans="1:16" ht="61.5" hidden="1" customHeight="1" x14ac:dyDescent="0.2">
      <c r="A10" s="223" t="s">
        <v>2032</v>
      </c>
      <c r="B10" s="401" t="s">
        <v>2034</v>
      </c>
      <c r="C10" s="402"/>
      <c r="D10" s="5"/>
      <c r="E10" s="5"/>
      <c r="F10" s="5"/>
      <c r="G10" s="5"/>
      <c r="H10" s="5"/>
      <c r="I10" s="5"/>
      <c r="J10" s="5"/>
      <c r="K10" s="5"/>
      <c r="L10" s="5"/>
      <c r="M10" s="5"/>
      <c r="N10" s="5"/>
      <c r="O10" s="5"/>
      <c r="P10" s="5"/>
    </row>
    <row r="11" spans="1:16" ht="43.5" hidden="1" customHeight="1" x14ac:dyDescent="0.2">
      <c r="A11" s="223" t="s">
        <v>2032</v>
      </c>
      <c r="B11" s="401" t="s">
        <v>2035</v>
      </c>
      <c r="C11" s="402"/>
      <c r="D11" s="5"/>
      <c r="E11" s="5"/>
      <c r="F11" s="5"/>
      <c r="G11" s="5"/>
      <c r="H11" s="5"/>
      <c r="I11" s="5"/>
      <c r="J11" s="5"/>
      <c r="K11" s="5"/>
      <c r="L11" s="5"/>
      <c r="M11" s="5"/>
      <c r="N11" s="5"/>
      <c r="O11" s="5"/>
      <c r="P11" s="5"/>
    </row>
    <row r="12" spans="1:16" ht="27.75" hidden="1" customHeight="1" x14ac:dyDescent="0.2">
      <c r="A12" s="223" t="s">
        <v>2036</v>
      </c>
      <c r="B12" s="401" t="s">
        <v>2037</v>
      </c>
      <c r="C12" s="402"/>
      <c r="D12" s="5"/>
      <c r="E12" s="5"/>
      <c r="F12" s="5"/>
      <c r="G12" s="5"/>
      <c r="H12" s="5"/>
      <c r="I12" s="5"/>
      <c r="J12" s="5"/>
      <c r="K12" s="5"/>
      <c r="L12" s="5"/>
      <c r="M12" s="5"/>
      <c r="N12" s="5"/>
      <c r="O12" s="5"/>
      <c r="P12" s="5"/>
    </row>
    <row r="13" spans="1:16" ht="27.75" hidden="1" customHeight="1" x14ac:dyDescent="0.2">
      <c r="A13" s="223" t="s">
        <v>2038</v>
      </c>
      <c r="B13" s="401" t="s">
        <v>2039</v>
      </c>
      <c r="C13" s="402"/>
      <c r="D13" s="5"/>
      <c r="E13" s="5"/>
      <c r="F13" s="5"/>
      <c r="G13" s="5"/>
      <c r="H13" s="5"/>
      <c r="I13" s="5"/>
      <c r="J13" s="5"/>
      <c r="K13" s="5"/>
      <c r="L13" s="5"/>
      <c r="M13" s="5"/>
      <c r="N13" s="5"/>
      <c r="O13" s="5"/>
      <c r="P13" s="5"/>
    </row>
    <row r="14" spans="1:16" ht="45.75" hidden="1" customHeight="1" x14ac:dyDescent="0.2">
      <c r="A14" s="223" t="s">
        <v>2040</v>
      </c>
      <c r="B14" s="401" t="s">
        <v>2041</v>
      </c>
      <c r="C14" s="402"/>
      <c r="D14" s="5"/>
      <c r="E14" s="5"/>
      <c r="F14" s="5"/>
      <c r="G14" s="5"/>
      <c r="H14" s="5"/>
      <c r="I14" s="5"/>
      <c r="J14" s="5"/>
      <c r="K14" s="5"/>
      <c r="L14" s="5"/>
      <c r="M14" s="5"/>
      <c r="N14" s="5"/>
      <c r="O14" s="5"/>
      <c r="P14" s="5"/>
    </row>
    <row r="15" spans="1:16" ht="45.75" hidden="1" customHeight="1" x14ac:dyDescent="0.2">
      <c r="A15" s="223" t="s">
        <v>2042</v>
      </c>
      <c r="B15" s="401" t="s">
        <v>2043</v>
      </c>
      <c r="C15" s="402"/>
      <c r="D15" s="5"/>
      <c r="E15" s="5"/>
      <c r="F15" s="5"/>
      <c r="G15" s="5"/>
      <c r="H15" s="5"/>
      <c r="I15" s="5"/>
      <c r="J15" s="5"/>
      <c r="K15" s="5"/>
      <c r="L15" s="5"/>
      <c r="M15" s="5"/>
      <c r="N15" s="5"/>
      <c r="O15" s="5"/>
      <c r="P15" s="5"/>
    </row>
    <row r="16" spans="1:16" ht="51" hidden="1" customHeight="1" x14ac:dyDescent="0.2">
      <c r="A16" s="223" t="s">
        <v>2044</v>
      </c>
      <c r="B16" s="401" t="s">
        <v>2045</v>
      </c>
      <c r="C16" s="402"/>
      <c r="D16" s="5"/>
      <c r="E16" s="5"/>
      <c r="F16" s="5"/>
      <c r="G16" s="5"/>
      <c r="H16" s="5"/>
      <c r="I16" s="5"/>
      <c r="J16" s="5"/>
      <c r="K16" s="5"/>
      <c r="L16" s="5"/>
      <c r="M16" s="5"/>
      <c r="N16" s="5"/>
      <c r="O16" s="5"/>
      <c r="P16" s="5"/>
    </row>
    <row r="17" spans="1:16" ht="27.75" hidden="1" customHeight="1" x14ac:dyDescent="0.2">
      <c r="A17" s="223" t="s">
        <v>2046</v>
      </c>
      <c r="B17" s="401" t="s">
        <v>2047</v>
      </c>
      <c r="C17" s="402"/>
      <c r="D17" s="5"/>
      <c r="E17" s="5"/>
      <c r="F17" s="5"/>
      <c r="G17" s="5"/>
      <c r="H17" s="5"/>
      <c r="I17" s="5"/>
      <c r="J17" s="5"/>
      <c r="K17" s="5"/>
      <c r="L17" s="5"/>
      <c r="M17" s="5"/>
      <c r="N17" s="5"/>
      <c r="O17" s="5"/>
      <c r="P17" s="5"/>
    </row>
    <row r="18" spans="1:16" ht="27.75" hidden="1" customHeight="1" x14ac:dyDescent="0.2">
      <c r="A18" s="223" t="s">
        <v>2048</v>
      </c>
      <c r="B18" s="401" t="s">
        <v>2049</v>
      </c>
      <c r="C18" s="402"/>
      <c r="D18" s="5"/>
      <c r="E18" s="5"/>
      <c r="F18" s="5"/>
      <c r="G18" s="5"/>
      <c r="H18" s="5"/>
      <c r="I18" s="5"/>
      <c r="J18" s="5"/>
      <c r="K18" s="5"/>
      <c r="L18" s="5"/>
      <c r="M18" s="5"/>
      <c r="N18" s="5"/>
      <c r="O18" s="5"/>
      <c r="P18" s="5"/>
    </row>
    <row r="19" spans="1:16" ht="45" hidden="1" customHeight="1" x14ac:dyDescent="0.2">
      <c r="A19" s="223" t="s">
        <v>2048</v>
      </c>
      <c r="B19" s="401" t="s">
        <v>2050</v>
      </c>
      <c r="C19" s="402"/>
      <c r="D19" s="5"/>
      <c r="E19" s="5"/>
      <c r="F19" s="5"/>
      <c r="G19" s="5"/>
      <c r="H19" s="5"/>
      <c r="I19" s="5"/>
      <c r="J19" s="5"/>
      <c r="K19" s="5"/>
      <c r="L19" s="5"/>
      <c r="M19" s="5"/>
      <c r="N19" s="5"/>
      <c r="O19" s="5"/>
      <c r="P19" s="5"/>
    </row>
    <row r="20" spans="1:16" ht="45" hidden="1" customHeight="1" x14ac:dyDescent="0.2">
      <c r="A20" s="223" t="s">
        <v>2051</v>
      </c>
      <c r="B20" s="401" t="s">
        <v>2052</v>
      </c>
      <c r="C20" s="402"/>
      <c r="D20" s="5"/>
      <c r="E20" s="5"/>
      <c r="F20" s="5"/>
      <c r="G20" s="5"/>
      <c r="H20" s="5"/>
      <c r="I20" s="5"/>
      <c r="J20" s="5"/>
      <c r="K20" s="5"/>
      <c r="L20" s="5"/>
      <c r="M20" s="5"/>
      <c r="N20" s="5"/>
      <c r="O20" s="5"/>
      <c r="P20" s="5"/>
    </row>
    <row r="21" spans="1:16" ht="30" hidden="1" customHeight="1" x14ac:dyDescent="0.2">
      <c r="A21" s="223" t="s">
        <v>2053</v>
      </c>
      <c r="B21" s="401" t="s">
        <v>2054</v>
      </c>
      <c r="C21" s="402"/>
      <c r="D21" s="5"/>
      <c r="E21" s="5"/>
      <c r="F21" s="5"/>
      <c r="G21" s="5"/>
      <c r="H21" s="5"/>
      <c r="I21" s="5"/>
      <c r="J21" s="5"/>
      <c r="K21" s="5"/>
      <c r="L21" s="5"/>
      <c r="M21" s="5"/>
      <c r="N21" s="5"/>
      <c r="O21" s="5"/>
      <c r="P21" s="5"/>
    </row>
    <row r="22" spans="1:16" ht="30" hidden="1" customHeight="1" x14ac:dyDescent="0.2">
      <c r="A22" s="223" t="s">
        <v>2055</v>
      </c>
      <c r="B22" s="401" t="s">
        <v>2056</v>
      </c>
      <c r="C22" s="402"/>
      <c r="D22" s="5"/>
      <c r="E22" s="5"/>
      <c r="F22" s="5"/>
      <c r="G22" s="5"/>
      <c r="H22" s="5"/>
      <c r="I22" s="5"/>
      <c r="J22" s="5"/>
      <c r="K22" s="5"/>
      <c r="L22" s="5"/>
      <c r="M22" s="5"/>
      <c r="N22" s="5"/>
      <c r="O22" s="5"/>
      <c r="P22" s="5"/>
    </row>
    <row r="23" spans="1:16" ht="30" hidden="1" customHeight="1" x14ac:dyDescent="0.2">
      <c r="A23" s="223" t="s">
        <v>2057</v>
      </c>
      <c r="B23" s="401" t="s">
        <v>2058</v>
      </c>
      <c r="C23" s="402"/>
      <c r="D23" s="5"/>
      <c r="E23" s="5"/>
      <c r="F23" s="5"/>
      <c r="G23" s="5"/>
      <c r="H23" s="5"/>
      <c r="I23" s="5"/>
      <c r="J23" s="5"/>
      <c r="K23" s="5"/>
      <c r="L23" s="5"/>
      <c r="M23" s="5"/>
      <c r="N23" s="5"/>
      <c r="O23" s="5"/>
      <c r="P23" s="5"/>
    </row>
    <row r="24" spans="1:16" ht="30" hidden="1" customHeight="1" x14ac:dyDescent="0.2">
      <c r="A24" s="223" t="s">
        <v>2059</v>
      </c>
      <c r="B24" s="401" t="s">
        <v>2060</v>
      </c>
      <c r="C24" s="402"/>
      <c r="D24" s="5"/>
      <c r="E24" s="5"/>
      <c r="F24" s="5"/>
      <c r="G24" s="5"/>
      <c r="H24" s="5"/>
      <c r="I24" s="5"/>
      <c r="J24" s="5"/>
      <c r="K24" s="5"/>
      <c r="L24" s="5"/>
      <c r="M24" s="5"/>
      <c r="N24" s="5"/>
      <c r="O24" s="5"/>
      <c r="P24" s="5"/>
    </row>
    <row r="25" spans="1:16" ht="30" hidden="1" customHeight="1" x14ac:dyDescent="0.2">
      <c r="A25" s="223" t="s">
        <v>2061</v>
      </c>
      <c r="B25" s="401" t="s">
        <v>2062</v>
      </c>
      <c r="C25" s="402"/>
      <c r="D25" s="5"/>
      <c r="E25" s="5"/>
      <c r="F25" s="5"/>
      <c r="G25" s="5"/>
      <c r="H25" s="5"/>
      <c r="I25" s="5"/>
      <c r="J25" s="5"/>
      <c r="K25" s="5"/>
      <c r="L25" s="5"/>
      <c r="M25" s="5"/>
      <c r="N25" s="5"/>
      <c r="O25" s="5"/>
      <c r="P25" s="5"/>
    </row>
    <row r="26" spans="1:16" ht="30" hidden="1" customHeight="1" x14ac:dyDescent="0.2">
      <c r="A26" s="223" t="s">
        <v>2063</v>
      </c>
      <c r="B26" s="401" t="s">
        <v>2064</v>
      </c>
      <c r="C26" s="402"/>
      <c r="D26" s="5"/>
      <c r="E26" s="5"/>
      <c r="F26" s="5"/>
      <c r="G26" s="5"/>
      <c r="H26" s="5"/>
      <c r="I26" s="5"/>
      <c r="J26" s="5"/>
      <c r="K26" s="5"/>
      <c r="L26" s="5"/>
      <c r="M26" s="5"/>
      <c r="N26" s="5"/>
      <c r="O26" s="5"/>
      <c r="P26" s="5"/>
    </row>
    <row r="27" spans="1:16" ht="70.5" hidden="1" customHeight="1" x14ac:dyDescent="0.2">
      <c r="A27" s="223" t="s">
        <v>2065</v>
      </c>
      <c r="B27" s="401" t="s">
        <v>2066</v>
      </c>
      <c r="C27" s="402"/>
      <c r="D27" s="5"/>
      <c r="E27" s="5"/>
      <c r="F27" s="5"/>
      <c r="G27" s="5"/>
      <c r="H27" s="5"/>
      <c r="I27" s="5"/>
      <c r="J27" s="5"/>
      <c r="K27" s="5"/>
      <c r="L27" s="5"/>
      <c r="M27" s="5"/>
      <c r="N27" s="5"/>
      <c r="O27" s="5"/>
      <c r="P27" s="5"/>
    </row>
    <row r="28" spans="1:16" ht="48" hidden="1" customHeight="1" x14ac:dyDescent="0.2">
      <c r="A28" s="223" t="s">
        <v>2067</v>
      </c>
      <c r="B28" s="401" t="s">
        <v>2068</v>
      </c>
      <c r="C28" s="402"/>
      <c r="D28" s="5"/>
      <c r="E28" s="5"/>
      <c r="F28" s="5"/>
      <c r="G28" s="5"/>
      <c r="H28" s="5"/>
      <c r="I28" s="5"/>
      <c r="J28" s="5"/>
      <c r="K28" s="5"/>
      <c r="L28" s="5"/>
      <c r="M28" s="5"/>
      <c r="N28" s="5"/>
      <c r="O28" s="5"/>
      <c r="P28" s="5"/>
    </row>
    <row r="29" spans="1:16" ht="100.5" hidden="1" customHeight="1" x14ac:dyDescent="0.2">
      <c r="A29" s="223" t="s">
        <v>2069</v>
      </c>
      <c r="B29" s="401" t="s">
        <v>2070</v>
      </c>
      <c r="C29" s="402"/>
      <c r="D29" s="5"/>
      <c r="E29" s="5"/>
      <c r="F29" s="5"/>
      <c r="G29" s="5"/>
      <c r="H29" s="5"/>
      <c r="I29" s="5"/>
      <c r="J29" s="5"/>
      <c r="K29" s="5"/>
      <c r="L29" s="5"/>
      <c r="M29" s="5"/>
      <c r="N29" s="5"/>
      <c r="O29" s="5"/>
      <c r="P29" s="5"/>
    </row>
    <row r="30" spans="1:16" ht="45" hidden="1" customHeight="1" x14ac:dyDescent="0.2">
      <c r="A30" s="223" t="s">
        <v>2071</v>
      </c>
      <c r="B30" s="401" t="s">
        <v>2072</v>
      </c>
      <c r="C30" s="402"/>
      <c r="D30" s="5"/>
      <c r="E30" s="5"/>
      <c r="F30" s="5"/>
      <c r="G30" s="5"/>
      <c r="H30" s="5"/>
      <c r="I30" s="5"/>
      <c r="J30" s="5"/>
      <c r="K30" s="5"/>
      <c r="L30" s="5"/>
      <c r="M30" s="5"/>
      <c r="N30" s="5"/>
      <c r="O30" s="5"/>
      <c r="P30" s="5"/>
    </row>
    <row r="31" spans="1:16" ht="45" hidden="1" customHeight="1" x14ac:dyDescent="0.2">
      <c r="A31" s="223" t="s">
        <v>2073</v>
      </c>
      <c r="B31" s="401" t="s">
        <v>2074</v>
      </c>
      <c r="C31" s="402"/>
      <c r="D31" s="5"/>
      <c r="E31" s="5"/>
      <c r="F31" s="5"/>
      <c r="G31" s="5"/>
      <c r="H31" s="5"/>
      <c r="I31" s="5"/>
      <c r="J31" s="5"/>
      <c r="K31" s="5"/>
      <c r="L31" s="5"/>
      <c r="M31" s="5"/>
      <c r="N31" s="5"/>
      <c r="O31" s="5"/>
      <c r="P31" s="5"/>
    </row>
    <row r="32" spans="1:16" ht="45" hidden="1" customHeight="1" x14ac:dyDescent="0.2">
      <c r="A32" s="223" t="s">
        <v>2075</v>
      </c>
      <c r="B32" s="401" t="s">
        <v>2076</v>
      </c>
      <c r="C32" s="402"/>
      <c r="D32" s="5"/>
      <c r="E32" s="5"/>
      <c r="F32" s="5"/>
      <c r="G32" s="5"/>
      <c r="H32" s="5"/>
      <c r="I32" s="5"/>
      <c r="J32" s="5"/>
      <c r="K32" s="5"/>
      <c r="L32" s="5"/>
      <c r="M32" s="5"/>
      <c r="N32" s="5"/>
      <c r="O32" s="5"/>
      <c r="P32" s="5"/>
    </row>
    <row r="33" spans="1:16" ht="72" hidden="1" customHeight="1" x14ac:dyDescent="0.2">
      <c r="A33" s="223" t="s">
        <v>2077</v>
      </c>
      <c r="B33" s="401" t="s">
        <v>2078</v>
      </c>
      <c r="C33" s="402"/>
      <c r="D33" s="5"/>
      <c r="E33" s="5"/>
      <c r="F33" s="5"/>
      <c r="G33" s="5"/>
      <c r="H33" s="5"/>
      <c r="I33" s="5"/>
      <c r="J33" s="5"/>
      <c r="K33" s="5"/>
      <c r="L33" s="5"/>
      <c r="M33" s="5"/>
      <c r="N33" s="5"/>
      <c r="O33" s="5"/>
      <c r="P33" s="5"/>
    </row>
    <row r="34" spans="1:16" ht="79.5" hidden="1" customHeight="1" x14ac:dyDescent="0.2">
      <c r="A34" s="223" t="s">
        <v>2079</v>
      </c>
      <c r="B34" s="401" t="s">
        <v>2080</v>
      </c>
      <c r="C34" s="402"/>
      <c r="D34" s="5"/>
      <c r="E34" s="5"/>
      <c r="F34" s="5"/>
      <c r="G34" s="5"/>
      <c r="H34" s="5"/>
      <c r="I34" s="5"/>
      <c r="J34" s="5"/>
      <c r="K34" s="5"/>
      <c r="L34" s="5"/>
      <c r="M34" s="5"/>
      <c r="N34" s="5"/>
      <c r="O34" s="5"/>
      <c r="P34" s="5"/>
    </row>
    <row r="35" spans="1:16" ht="70.5" hidden="1" customHeight="1" x14ac:dyDescent="0.2">
      <c r="A35" s="223" t="s">
        <v>2081</v>
      </c>
      <c r="B35" s="401" t="s">
        <v>2082</v>
      </c>
      <c r="C35" s="402"/>
      <c r="D35" s="5"/>
      <c r="E35" s="5"/>
      <c r="F35" s="5"/>
      <c r="G35" s="5"/>
      <c r="H35" s="5"/>
      <c r="I35" s="5"/>
      <c r="J35" s="5"/>
      <c r="K35" s="5"/>
      <c r="L35" s="5"/>
      <c r="M35" s="5"/>
      <c r="N35" s="5"/>
      <c r="O35" s="5"/>
      <c r="P35" s="5"/>
    </row>
    <row r="36" spans="1:16" ht="45.75" hidden="1" customHeight="1" x14ac:dyDescent="0.2">
      <c r="A36" s="223" t="s">
        <v>2083</v>
      </c>
      <c r="B36" s="401" t="s">
        <v>2084</v>
      </c>
      <c r="C36" s="402"/>
      <c r="D36" s="5"/>
      <c r="E36" s="5"/>
      <c r="F36" s="5"/>
      <c r="G36" s="5"/>
      <c r="H36" s="5"/>
      <c r="I36" s="5"/>
      <c r="J36" s="5"/>
      <c r="K36" s="5"/>
      <c r="L36" s="5"/>
      <c r="M36" s="5"/>
      <c r="N36" s="5"/>
      <c r="O36" s="5"/>
      <c r="P36" s="5"/>
    </row>
    <row r="37" spans="1:16" ht="54.75" hidden="1" customHeight="1" x14ac:dyDescent="0.2">
      <c r="A37" s="223" t="s">
        <v>2085</v>
      </c>
      <c r="B37" s="401" t="s">
        <v>2086</v>
      </c>
      <c r="C37" s="402"/>
      <c r="D37" s="5"/>
      <c r="E37" s="5"/>
      <c r="F37" s="5"/>
      <c r="G37" s="5"/>
      <c r="H37" s="5"/>
      <c r="I37" s="5"/>
      <c r="J37" s="5"/>
      <c r="K37" s="5"/>
      <c r="L37" s="5"/>
      <c r="M37" s="5"/>
      <c r="N37" s="5"/>
      <c r="O37" s="5"/>
      <c r="P37" s="5"/>
    </row>
    <row r="38" spans="1:16" ht="37.5" hidden="1" customHeight="1" x14ac:dyDescent="0.2">
      <c r="A38" s="223" t="s">
        <v>2087</v>
      </c>
      <c r="B38" s="401" t="s">
        <v>2088</v>
      </c>
      <c r="C38" s="402"/>
      <c r="D38" s="5"/>
      <c r="E38" s="5"/>
      <c r="F38" s="5"/>
      <c r="G38" s="5"/>
      <c r="H38" s="5"/>
      <c r="I38" s="5"/>
      <c r="J38" s="5"/>
      <c r="K38" s="5"/>
      <c r="L38" s="5"/>
      <c r="M38" s="5"/>
      <c r="N38" s="5"/>
      <c r="O38" s="5"/>
      <c r="P38" s="5"/>
    </row>
    <row r="39" spans="1:16" ht="61.5" hidden="1" customHeight="1" x14ac:dyDescent="0.2">
      <c r="A39" s="223" t="s">
        <v>2089</v>
      </c>
      <c r="B39" s="401" t="s">
        <v>2090</v>
      </c>
      <c r="C39" s="402"/>
      <c r="D39" s="5"/>
      <c r="E39" s="5"/>
      <c r="F39" s="5"/>
      <c r="G39" s="5"/>
      <c r="H39" s="5"/>
      <c r="I39" s="5"/>
      <c r="J39" s="5"/>
      <c r="K39" s="5"/>
      <c r="L39" s="5"/>
      <c r="M39" s="5"/>
      <c r="N39" s="5"/>
      <c r="O39" s="5"/>
      <c r="P39" s="5"/>
    </row>
    <row r="40" spans="1:16" ht="53.25" hidden="1" customHeight="1" x14ac:dyDescent="0.2">
      <c r="A40" s="223" t="s">
        <v>2091</v>
      </c>
      <c r="B40" s="401" t="s">
        <v>2092</v>
      </c>
      <c r="C40" s="402"/>
      <c r="D40" s="5"/>
      <c r="E40" s="5"/>
      <c r="F40" s="5"/>
      <c r="G40" s="5"/>
      <c r="H40" s="5"/>
      <c r="I40" s="5"/>
      <c r="J40" s="5"/>
      <c r="K40" s="5"/>
      <c r="L40" s="5"/>
      <c r="M40" s="5"/>
      <c r="N40" s="5"/>
      <c r="O40" s="5"/>
      <c r="P40" s="5"/>
    </row>
    <row r="41" spans="1:16" ht="73.5" hidden="1" customHeight="1" x14ac:dyDescent="0.2">
      <c r="A41" s="223" t="s">
        <v>2093</v>
      </c>
      <c r="B41" s="401" t="s">
        <v>2094</v>
      </c>
      <c r="C41" s="402"/>
      <c r="D41" s="5"/>
      <c r="E41" s="5"/>
      <c r="F41" s="5"/>
      <c r="G41" s="5"/>
      <c r="H41" s="5"/>
      <c r="I41" s="5"/>
      <c r="J41" s="5"/>
      <c r="K41" s="5"/>
      <c r="L41" s="5"/>
      <c r="M41" s="5"/>
      <c r="N41" s="5"/>
      <c r="O41" s="5"/>
      <c r="P41" s="5"/>
    </row>
    <row r="42" spans="1:16" ht="57.75" hidden="1" customHeight="1" x14ac:dyDescent="0.2">
      <c r="A42" s="223" t="s">
        <v>2095</v>
      </c>
      <c r="B42" s="401" t="s">
        <v>2096</v>
      </c>
      <c r="C42" s="402"/>
      <c r="D42" s="5"/>
      <c r="E42" s="5"/>
      <c r="F42" s="5"/>
      <c r="G42" s="5"/>
      <c r="H42" s="5"/>
      <c r="I42" s="5"/>
      <c r="J42" s="5"/>
      <c r="K42" s="5"/>
      <c r="L42" s="5"/>
      <c r="M42" s="5"/>
      <c r="N42" s="5"/>
      <c r="O42" s="5"/>
      <c r="P42" s="5"/>
    </row>
    <row r="43" spans="1:16" ht="84" hidden="1" customHeight="1" x14ac:dyDescent="0.2">
      <c r="A43" s="223" t="s">
        <v>2097</v>
      </c>
      <c r="B43" s="401" t="s">
        <v>2098</v>
      </c>
      <c r="C43" s="402"/>
      <c r="D43" s="5"/>
      <c r="E43" s="5"/>
      <c r="F43" s="5"/>
      <c r="G43" s="5"/>
      <c r="H43" s="5"/>
      <c r="I43" s="5"/>
      <c r="J43" s="5"/>
      <c r="K43" s="5"/>
      <c r="L43" s="5"/>
      <c r="M43" s="5"/>
      <c r="N43" s="5"/>
      <c r="O43" s="5"/>
      <c r="P43" s="5"/>
    </row>
    <row r="44" spans="1:16" ht="48" hidden="1" customHeight="1" x14ac:dyDescent="0.2">
      <c r="A44" s="223" t="s">
        <v>2099</v>
      </c>
      <c r="B44" s="401" t="s">
        <v>2100</v>
      </c>
      <c r="C44" s="402"/>
      <c r="D44" s="5"/>
      <c r="E44" s="5"/>
      <c r="F44" s="5"/>
      <c r="G44" s="5"/>
      <c r="H44" s="5"/>
      <c r="I44" s="5"/>
      <c r="J44" s="5"/>
      <c r="K44" s="5"/>
      <c r="L44" s="5"/>
      <c r="M44" s="5"/>
      <c r="N44" s="5"/>
      <c r="O44" s="5"/>
      <c r="P44" s="5"/>
    </row>
    <row r="45" spans="1:16" ht="57" hidden="1" customHeight="1" x14ac:dyDescent="0.2">
      <c r="A45" s="223" t="s">
        <v>2101</v>
      </c>
      <c r="B45" s="401" t="s">
        <v>2102</v>
      </c>
      <c r="C45" s="402"/>
      <c r="D45" s="5"/>
      <c r="E45" s="5"/>
      <c r="F45" s="5"/>
      <c r="G45" s="5"/>
      <c r="H45" s="5"/>
      <c r="I45" s="5"/>
      <c r="J45" s="5"/>
      <c r="K45" s="5"/>
      <c r="L45" s="5"/>
      <c r="M45" s="5"/>
      <c r="N45" s="5"/>
      <c r="O45" s="5"/>
      <c r="P45" s="5"/>
    </row>
    <row r="46" spans="1:16" ht="73.5" hidden="1" customHeight="1" x14ac:dyDescent="0.2">
      <c r="A46" s="223" t="s">
        <v>2103</v>
      </c>
      <c r="B46" s="412" t="s">
        <v>2104</v>
      </c>
      <c r="C46" s="402"/>
      <c r="D46" s="5"/>
      <c r="E46" s="5"/>
      <c r="F46" s="5"/>
      <c r="G46" s="5"/>
      <c r="H46" s="5"/>
      <c r="I46" s="5"/>
      <c r="J46" s="5"/>
      <c r="K46" s="5"/>
      <c r="L46" s="5"/>
      <c r="M46" s="5"/>
      <c r="N46" s="5"/>
      <c r="O46" s="5"/>
      <c r="P46" s="5"/>
    </row>
    <row r="47" spans="1:16" ht="66" hidden="1" customHeight="1" x14ac:dyDescent="0.2">
      <c r="A47" s="39" t="s">
        <v>2105</v>
      </c>
      <c r="B47" s="413" t="s">
        <v>2106</v>
      </c>
      <c r="C47" s="413"/>
      <c r="D47" s="5"/>
      <c r="E47" s="5"/>
      <c r="F47" s="5"/>
      <c r="G47" s="5"/>
      <c r="H47" s="5"/>
      <c r="I47" s="5"/>
      <c r="J47" s="5"/>
      <c r="K47" s="5"/>
      <c r="L47" s="5"/>
      <c r="M47" s="5"/>
      <c r="N47" s="5"/>
      <c r="O47" s="5"/>
      <c r="P47" s="5"/>
    </row>
    <row r="48" spans="1:16" ht="123.75" customHeight="1" x14ac:dyDescent="0.2">
      <c r="A48" s="202" t="s">
        <v>2107</v>
      </c>
      <c r="B48" s="411" t="s">
        <v>2108</v>
      </c>
      <c r="C48" s="410"/>
      <c r="D48" s="5"/>
      <c r="E48" s="5"/>
      <c r="F48" s="5"/>
      <c r="G48" s="5"/>
      <c r="H48" s="5"/>
      <c r="I48" s="5"/>
      <c r="J48" s="5"/>
      <c r="K48" s="5"/>
      <c r="L48" s="5"/>
      <c r="M48" s="5"/>
      <c r="N48" s="5"/>
      <c r="O48" s="5"/>
      <c r="P48" s="5"/>
    </row>
    <row r="49" spans="1:16" ht="34.5" customHeight="1" x14ac:dyDescent="0.2">
      <c r="A49" s="202" t="s">
        <v>2109</v>
      </c>
      <c r="B49" s="409" t="s">
        <v>2110</v>
      </c>
      <c r="C49" s="410"/>
      <c r="D49" s="5"/>
      <c r="E49" s="5"/>
      <c r="F49" s="5"/>
      <c r="G49" s="5"/>
      <c r="H49" s="5"/>
      <c r="I49" s="5"/>
      <c r="J49" s="5"/>
      <c r="K49" s="5"/>
      <c r="L49" s="5"/>
      <c r="M49" s="5"/>
      <c r="N49" s="5"/>
      <c r="O49" s="5"/>
      <c r="P49" s="5"/>
    </row>
    <row r="50" spans="1:16" ht="34.5" customHeight="1" x14ac:dyDescent="0.2">
      <c r="A50" s="202" t="s">
        <v>2111</v>
      </c>
      <c r="B50" s="409" t="s">
        <v>2112</v>
      </c>
      <c r="C50" s="410"/>
      <c r="D50" s="5"/>
      <c r="E50" s="5"/>
      <c r="F50" s="5"/>
      <c r="G50" s="5"/>
      <c r="H50" s="5"/>
      <c r="I50" s="5"/>
      <c r="J50" s="5"/>
      <c r="K50" s="5"/>
      <c r="L50" s="5"/>
      <c r="M50" s="5"/>
      <c r="N50" s="5"/>
      <c r="O50" s="5"/>
      <c r="P50" s="5"/>
    </row>
    <row r="51" spans="1:16" ht="31.5" customHeight="1" x14ac:dyDescent="0.2">
      <c r="A51" s="224" t="s">
        <v>2113</v>
      </c>
      <c r="B51" s="401" t="s">
        <v>2114</v>
      </c>
      <c r="C51" s="402"/>
      <c r="D51" s="5"/>
      <c r="E51" s="5"/>
      <c r="F51" s="5"/>
      <c r="G51" s="5"/>
      <c r="H51" s="5"/>
      <c r="I51" s="5"/>
      <c r="J51" s="5"/>
      <c r="K51" s="5"/>
      <c r="L51" s="5"/>
      <c r="M51" s="5"/>
      <c r="N51" s="5"/>
      <c r="O51" s="5"/>
      <c r="P51" s="5"/>
    </row>
    <row r="52" spans="1:16" ht="31.5" customHeight="1" x14ac:dyDescent="0.2">
      <c r="A52" s="224" t="s">
        <v>2115</v>
      </c>
      <c r="B52" s="401" t="s">
        <v>2116</v>
      </c>
      <c r="C52" s="402"/>
      <c r="D52" s="5"/>
      <c r="E52" s="5"/>
      <c r="F52" s="5"/>
      <c r="G52" s="5"/>
      <c r="H52" s="5"/>
      <c r="I52" s="5"/>
      <c r="J52" s="5"/>
      <c r="K52" s="5"/>
      <c r="L52" s="5"/>
      <c r="M52" s="5"/>
      <c r="N52" s="5"/>
      <c r="O52" s="5"/>
      <c r="P52" s="5"/>
    </row>
    <row r="53" spans="1:16" ht="31.5" customHeight="1" x14ac:dyDescent="0.2">
      <c r="A53" s="224" t="s">
        <v>2117</v>
      </c>
      <c r="B53" s="414" t="s">
        <v>2118</v>
      </c>
      <c r="C53" s="415"/>
      <c r="D53" s="5"/>
      <c r="E53" s="5"/>
      <c r="F53" s="5"/>
      <c r="G53" s="5"/>
      <c r="H53" s="5"/>
      <c r="I53" s="5"/>
      <c r="J53" s="5"/>
      <c r="K53" s="5"/>
      <c r="L53" s="5"/>
      <c r="M53" s="5"/>
      <c r="N53" s="5"/>
      <c r="O53" s="5"/>
      <c r="P53" s="5"/>
    </row>
    <row r="54" spans="1:16" ht="31.5" customHeight="1" x14ac:dyDescent="0.2">
      <c r="A54" s="224" t="s">
        <v>2119</v>
      </c>
      <c r="B54" s="414" t="s">
        <v>2120</v>
      </c>
      <c r="C54" s="415"/>
      <c r="D54" s="5"/>
      <c r="E54" s="5"/>
      <c r="F54" s="5"/>
      <c r="G54" s="5"/>
      <c r="H54" s="5"/>
      <c r="I54" s="5"/>
      <c r="J54" s="5"/>
      <c r="K54" s="5"/>
      <c r="L54" s="5"/>
      <c r="M54" s="5"/>
      <c r="N54" s="5"/>
      <c r="O54" s="5"/>
      <c r="P54" s="5"/>
    </row>
    <row r="55" spans="1:16" ht="54.6" customHeight="1" x14ac:dyDescent="0.2">
      <c r="A55" s="224" t="s">
        <v>2121</v>
      </c>
      <c r="B55" s="414" t="s">
        <v>2122</v>
      </c>
      <c r="C55" s="415"/>
      <c r="D55" s="5"/>
      <c r="E55" s="5"/>
      <c r="F55" s="5"/>
      <c r="G55" s="5"/>
      <c r="H55" s="5"/>
      <c r="I55" s="5"/>
      <c r="J55" s="5"/>
      <c r="K55" s="5"/>
      <c r="L55" s="5"/>
      <c r="M55" s="5"/>
      <c r="N55" s="5"/>
      <c r="O55" s="5"/>
      <c r="P55" s="5"/>
    </row>
    <row r="56" spans="1:16" ht="54.6" customHeight="1" x14ac:dyDescent="0.2">
      <c r="A56" s="224" t="s">
        <v>2123</v>
      </c>
      <c r="B56" s="414" t="s">
        <v>2124</v>
      </c>
      <c r="C56" s="415"/>
      <c r="D56" s="5"/>
      <c r="E56" s="5"/>
      <c r="F56" s="5"/>
      <c r="G56" s="5"/>
      <c r="H56" s="5"/>
      <c r="I56" s="5"/>
      <c r="J56" s="5"/>
      <c r="K56" s="5"/>
      <c r="L56" s="5"/>
      <c r="M56" s="5"/>
      <c r="N56" s="5"/>
      <c r="O56" s="5"/>
      <c r="P56" s="5"/>
    </row>
    <row r="57" spans="1:16" ht="54" customHeight="1" x14ac:dyDescent="0.2">
      <c r="A57" s="224" t="s">
        <v>2125</v>
      </c>
      <c r="B57" s="414" t="s">
        <v>2126</v>
      </c>
      <c r="C57" s="415"/>
      <c r="D57" s="5"/>
      <c r="E57" s="5"/>
      <c r="F57" s="5"/>
      <c r="G57" s="5"/>
      <c r="H57" s="5"/>
      <c r="I57" s="5"/>
      <c r="J57" s="5"/>
      <c r="K57" s="5"/>
      <c r="L57" s="5"/>
      <c r="M57" s="5"/>
      <c r="N57" s="5"/>
      <c r="O57" s="5"/>
      <c r="P57" s="5"/>
    </row>
    <row r="58" spans="1:16" ht="31.15" customHeight="1" x14ac:dyDescent="0.2">
      <c r="A58" s="270" t="s">
        <v>2127</v>
      </c>
      <c r="B58" s="407" t="s">
        <v>2128</v>
      </c>
      <c r="C58" s="408"/>
      <c r="D58" s="5"/>
      <c r="E58" s="5"/>
      <c r="F58" s="5"/>
      <c r="G58" s="5"/>
      <c r="H58" s="5"/>
      <c r="I58" s="5"/>
      <c r="J58" s="5"/>
      <c r="K58" s="5"/>
      <c r="L58" s="5"/>
      <c r="M58" s="5"/>
      <c r="N58" s="5"/>
      <c r="O58" s="5"/>
      <c r="P58" s="5"/>
    </row>
    <row r="59" spans="1:16" ht="46.5" customHeight="1" x14ac:dyDescent="0.2">
      <c r="A59" s="302" t="s">
        <v>2129</v>
      </c>
      <c r="B59" s="399" t="s">
        <v>2130</v>
      </c>
      <c r="C59" s="400"/>
      <c r="D59" s="298"/>
      <c r="E59" s="5"/>
      <c r="F59" s="5"/>
      <c r="G59" s="5"/>
      <c r="H59" s="5"/>
      <c r="I59" s="5"/>
      <c r="J59" s="5"/>
      <c r="K59" s="5"/>
      <c r="L59" s="5"/>
      <c r="M59" s="5"/>
      <c r="N59" s="5"/>
      <c r="O59" s="5"/>
      <c r="P59" s="5"/>
    </row>
    <row r="60" spans="1:16" ht="39" customHeight="1" x14ac:dyDescent="0.2">
      <c r="A60" s="302" t="s">
        <v>2131</v>
      </c>
      <c r="B60" s="399" t="s">
        <v>2132</v>
      </c>
      <c r="C60" s="400"/>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1980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0" t="s">
        <v>1982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36758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9" t="s">
        <v>1986</v>
      </c>
      <c r="F7" s="342" t="s">
        <v>1987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9"/>
      <c r="F8" s="344" t="s">
        <v>1990</v>
      </c>
      <c r="G8" s="34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1991</v>
      </c>
      <c r="G9" s="33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1992</v>
      </c>
      <c r="G10" s="34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9"/>
      <c r="F11" s="334" t="s">
        <v>1993</v>
      </c>
      <c r="G11" s="33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9"/>
      <c r="F12" s="332" t="s">
        <v>1994</v>
      </c>
      <c r="G12" s="333"/>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9"/>
      <c r="F13" s="366" t="s">
        <v>1998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1987</v>
      </c>
      <c r="B17" s="365" t="str">
        <f>'PR-RAS'!B6</f>
        <v>PRIHODI POSLOVANJA (šifre 61+62+63+64+65+66+67+68)</v>
      </c>
      <c r="C17" s="361"/>
      <c r="D17" s="361"/>
      <c r="E17" s="361"/>
      <c r="F17" s="362"/>
      <c r="G17" s="28" t="str">
        <f>'PR-RAS'!C6</f>
        <v>6</v>
      </c>
      <c r="H17" s="275">
        <f>'PR-RAS'!D6</f>
        <v>114496.85</v>
      </c>
      <c r="I17" s="275">
        <f>'PR-RAS'!E6</f>
        <v>181240.78999999998</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118082.34</v>
      </c>
      <c r="I18" s="275">
        <f>'PR-RAS'!E152</f>
        <v>175702.212</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130839.44</v>
      </c>
      <c r="I19" s="275">
        <f>'PR-RAS'!E649</f>
        <v>50370.867999999959</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9" t="s">
        <v>8</v>
      </c>
      <c r="C21" s="350"/>
      <c r="D21" s="350"/>
      <c r="E21" s="350"/>
      <c r="F21" s="351"/>
      <c r="G21" s="201" t="s">
        <v>9</v>
      </c>
      <c r="H21" s="265" t="s">
        <v>2000</v>
      </c>
      <c r="I21" s="266" t="s">
        <v>2001</v>
      </c>
      <c r="J21" s="5"/>
      <c r="K21" s="5"/>
      <c r="L21" s="5"/>
      <c r="M21" s="5"/>
      <c r="N21" s="5"/>
      <c r="O21" s="5"/>
      <c r="P21" s="5"/>
      <c r="Q21" s="5"/>
      <c r="R21" s="5"/>
      <c r="S21" s="5"/>
      <c r="T21" s="5"/>
      <c r="U21" s="5"/>
      <c r="V21" s="5"/>
      <c r="W21" s="5"/>
    </row>
    <row r="22" spans="1:23" ht="12.75" customHeight="1" x14ac:dyDescent="0.2">
      <c r="A22" s="346" t="s">
        <v>1990</v>
      </c>
      <c r="B22" s="365" t="str">
        <f>BILANCA!B7</f>
        <v>Nefinancijska imovina (šifre 01+02+03+04+05+06)</v>
      </c>
      <c r="C22" s="361"/>
      <c r="D22" s="361"/>
      <c r="E22" s="361"/>
      <c r="F22" s="36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7"/>
      <c r="B24" s="354" t="str">
        <f>BILANCA!B176</f>
        <v xml:space="preserve">Obveze (šifre 23+24+25+26+27+29) </v>
      </c>
      <c r="C24" s="355"/>
      <c r="D24" s="355"/>
      <c r="E24" s="355"/>
      <c r="F24" s="35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8"/>
      <c r="B25" s="357" t="str">
        <f>BILANCA!B250</f>
        <v>Vlastiti izvori (šifre 91 + 922 - 93 + 96 + 97)</v>
      </c>
      <c r="C25" s="358"/>
      <c r="D25" s="358"/>
      <c r="E25" s="358"/>
      <c r="F25" s="35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2002</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9" t="s">
        <v>8</v>
      </c>
      <c r="C32" s="350"/>
      <c r="D32" s="350"/>
      <c r="E32" s="350"/>
      <c r="F32" s="351"/>
      <c r="G32" s="201" t="s">
        <v>9</v>
      </c>
      <c r="H32" s="265" t="s">
        <v>2003</v>
      </c>
      <c r="I32" s="266" t="s">
        <v>2004</v>
      </c>
      <c r="J32" s="5"/>
      <c r="K32" s="5"/>
      <c r="L32" s="5"/>
      <c r="M32" s="5"/>
      <c r="N32" s="5"/>
      <c r="O32" s="5"/>
      <c r="P32" s="5"/>
      <c r="Q32" s="5"/>
      <c r="R32" s="5"/>
      <c r="S32" s="5"/>
      <c r="T32" s="5"/>
      <c r="U32" s="5"/>
      <c r="V32" s="5"/>
      <c r="W32" s="5"/>
    </row>
    <row r="33" spans="1:23" ht="12.75" customHeight="1" x14ac:dyDescent="0.2">
      <c r="A33" s="346" t="s">
        <v>1992</v>
      </c>
      <c r="B33" s="360" t="str">
        <f>'P-VRIO'!B5</f>
        <v>Promjene u vrijednosti i obujmu imovine (šifre 91511+91512)</v>
      </c>
      <c r="C33" s="361"/>
      <c r="D33" s="361"/>
      <c r="E33" s="361"/>
      <c r="F33" s="36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9" t="s">
        <v>8</v>
      </c>
      <c r="C37" s="350"/>
      <c r="D37" s="350"/>
      <c r="E37" s="350"/>
      <c r="F37" s="351"/>
      <c r="G37" s="201" t="s">
        <v>9</v>
      </c>
      <c r="H37" s="265" t="s">
        <v>2000</v>
      </c>
      <c r="I37" s="266" t="s">
        <v>1951</v>
      </c>
      <c r="J37" s="5"/>
      <c r="K37" s="5"/>
      <c r="L37" s="5"/>
      <c r="M37" s="5"/>
      <c r="N37" s="5"/>
      <c r="O37" s="5"/>
      <c r="P37" s="5"/>
      <c r="Q37" s="5"/>
      <c r="R37" s="5"/>
      <c r="S37" s="5"/>
      <c r="T37" s="5"/>
      <c r="U37" s="5"/>
      <c r="V37" s="5"/>
      <c r="W37" s="5"/>
    </row>
    <row r="38" spans="1:23" ht="12.75" customHeight="1" x14ac:dyDescent="0.2">
      <c r="A38" s="346" t="s">
        <v>1993</v>
      </c>
      <c r="B38" s="365" t="str">
        <f>OBVEZE!B5</f>
        <v>Stanje obveza 1. siječnja (=stanju obveza iz Izvještaja o obvezama na 31. prosinca prethodne godine)</v>
      </c>
      <c r="C38" s="361"/>
      <c r="D38" s="361"/>
      <c r="E38" s="361"/>
      <c r="F38" s="362"/>
      <c r="G38" s="126" t="str">
        <f>OBVEZE!C5</f>
        <v>V001</v>
      </c>
      <c r="H38" s="275">
        <f>OBVEZE!D5</f>
        <v>167349.57999999999</v>
      </c>
      <c r="I38" s="275" t="s">
        <v>2005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2005</v>
      </c>
      <c r="I39" s="275">
        <f>OBVEZE!D44</f>
        <v>182629.5</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2005</v>
      </c>
      <c r="I40" s="275">
        <f>OBVEZE!D45</f>
        <v>6226.27</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2005</v>
      </c>
      <c r="I41" s="276">
        <f>OBVEZE!D104</f>
        <v>176403.23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2006</v>
      </c>
      <c r="F44" s="352"/>
      <c r="G44" s="229"/>
      <c r="H44" s="353" t="s">
        <v>2007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0" sqref="E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20" t="s">
        <v>15</v>
      </c>
      <c r="C6" s="247" t="s">
        <v>16</v>
      </c>
      <c r="D6" s="60">
        <f>D7+D43+D49+D82+D106+D125+D134+D140</f>
        <v>114496.85</v>
      </c>
      <c r="E6" s="60">
        <f>E7+E43+E49+E82+E106+E125+E134+E140</f>
        <v>181240.78999999998</v>
      </c>
      <c r="F6" s="45">
        <f t="shared" ref="F6:F132" si="0">IF(D6&lt;&gt;0,IF(E6/D6&gt;=100,"&gt;&gt;100",E6/D6*100),"-")</f>
        <v>158.29325435590584</v>
      </c>
    </row>
    <row r="7" spans="1:24" ht="12.75" customHeight="1" x14ac:dyDescent="0.2">
      <c r="A7" s="63">
        <v>61</v>
      </c>
      <c r="B7" s="220" t="s">
        <v>17</v>
      </c>
      <c r="C7" s="247" t="s">
        <v>18</v>
      </c>
      <c r="D7" s="60">
        <f>D8+D17+D23+D29+D36+D39</f>
        <v>39812.57</v>
      </c>
      <c r="E7" s="60">
        <f>E8+E17+E23+E29+E36+E39</f>
        <v>46787.37</v>
      </c>
      <c r="F7" s="45">
        <f t="shared" si="0"/>
        <v>117.51909007632516</v>
      </c>
    </row>
    <row r="8" spans="1:24" ht="12.75" customHeight="1" x14ac:dyDescent="0.2">
      <c r="A8" s="63">
        <v>611</v>
      </c>
      <c r="B8" s="220" t="s">
        <v>19</v>
      </c>
      <c r="C8" s="247" t="s">
        <v>20</v>
      </c>
      <c r="D8" s="60">
        <f>SUM(D9:D14)-D15-D16</f>
        <v>32550.48</v>
      </c>
      <c r="E8" s="60">
        <f>SUM(E9:E14)-E15-E16</f>
        <v>41999.8</v>
      </c>
      <c r="F8" s="45">
        <f t="shared" si="0"/>
        <v>129.02974088246933</v>
      </c>
    </row>
    <row r="9" spans="1:24" ht="12.75" customHeight="1" x14ac:dyDescent="0.2">
      <c r="A9" s="63">
        <v>6111</v>
      </c>
      <c r="B9" s="65" t="s">
        <v>21</v>
      </c>
      <c r="C9" s="247" t="s">
        <v>22</v>
      </c>
      <c r="D9" s="194">
        <v>32550.48</v>
      </c>
      <c r="E9" s="194">
        <v>41999.8</v>
      </c>
      <c r="F9" s="45">
        <f t="shared" si="0"/>
        <v>129.02974088246933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6022.37</v>
      </c>
      <c r="E23" s="60">
        <f t="shared" si="2"/>
        <v>3884.83</v>
      </c>
      <c r="F23" s="45">
        <f t="shared" si="0"/>
        <v>64.506664319860789</v>
      </c>
    </row>
    <row r="24" spans="1:6" ht="12.75" customHeight="1" x14ac:dyDescent="0.2">
      <c r="A24" s="63">
        <v>6131</v>
      </c>
      <c r="B24" s="65" t="s">
        <v>51</v>
      </c>
      <c r="C24" s="247" t="s">
        <v>52</v>
      </c>
      <c r="D24" s="194">
        <v>67.42</v>
      </c>
      <c r="E24" s="194"/>
      <c r="F24" s="45">
        <f t="shared" si="0"/>
        <v>0</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5954.95</v>
      </c>
      <c r="E27" s="194">
        <v>3884.83</v>
      </c>
      <c r="F27" s="45">
        <f t="shared" si="0"/>
        <v>65.236987716101737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1131.0999999999999</v>
      </c>
      <c r="E29" s="60">
        <f>SUM(E30:E35)</f>
        <v>902.74</v>
      </c>
      <c r="F29" s="45">
        <f t="shared" si="0"/>
        <v>79.810803642471939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1131.0999999999999</v>
      </c>
      <c r="E31" s="194">
        <v>902.74</v>
      </c>
      <c r="F31" s="45">
        <f t="shared" si="0"/>
        <v>79.810803642471939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108.62</v>
      </c>
      <c r="E39" s="60">
        <f t="shared" si="4"/>
        <v>0</v>
      </c>
      <c r="F39" s="45">
        <f t="shared" si="0"/>
        <v>0</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108.62</v>
      </c>
      <c r="E41" s="194"/>
      <c r="F41" s="45">
        <f t="shared" si="0"/>
        <v>0</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69644.37</v>
      </c>
      <c r="E49" s="60">
        <f>E50+E53+E58+E61+E64+E68+E71+E74+E77</f>
        <v>128066.59</v>
      </c>
      <c r="F49" s="45">
        <f t="shared" si="0"/>
        <v>183.88649362468209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69644.37</v>
      </c>
      <c r="E58" s="60">
        <f t="shared" si="9"/>
        <v>100301.67</v>
      </c>
      <c r="F58" s="45">
        <f t="shared" si="0"/>
        <v>144.01978221642324</v>
      </c>
    </row>
    <row r="59" spans="1:6" ht="24" x14ac:dyDescent="0.2">
      <c r="A59" s="63">
        <v>6331</v>
      </c>
      <c r="B59" s="65" t="s">
        <v>121</v>
      </c>
      <c r="C59" s="247" t="s">
        <v>122</v>
      </c>
      <c r="D59" s="194">
        <v>69644.37</v>
      </c>
      <c r="E59" s="194">
        <v>73301.67</v>
      </c>
      <c r="F59" s="45">
        <f t="shared" si="0"/>
        <v>105.25139361588023</v>
      </c>
    </row>
    <row r="60" spans="1:6" ht="24" x14ac:dyDescent="0.2">
      <c r="A60" s="63">
        <v>6332</v>
      </c>
      <c r="B60" s="65" t="s">
        <v>123</v>
      </c>
      <c r="C60" s="247" t="s">
        <v>124</v>
      </c>
      <c r="D60" s="194">
        <v>0</v>
      </c>
      <c r="E60" s="194">
        <v>27000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27764.92</v>
      </c>
      <c r="F74" s="45" t="str">
        <f t="shared" si="0"/>
        <v>-</v>
      </c>
    </row>
    <row r="75" spans="1:6" ht="12.75" customHeight="1" x14ac:dyDescent="0.2">
      <c r="A75" s="63" t="s">
        <v>153</v>
      </c>
      <c r="B75" s="65" t="s">
        <v>154</v>
      </c>
      <c r="C75" s="247" t="s">
        <v>153</v>
      </c>
      <c r="D75" s="194">
        <v>0</v>
      </c>
      <c r="E75" s="194">
        <v>27764.92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3723.2</v>
      </c>
      <c r="E82" s="60">
        <f t="shared" si="15"/>
        <v>3343.4</v>
      </c>
      <c r="F82" s="45">
        <f t="shared" si="0"/>
        <v>89.799097550494196</v>
      </c>
    </row>
    <row r="83" spans="1:6" ht="12.75" customHeight="1" x14ac:dyDescent="0.2">
      <c r="A83" s="63">
        <v>641</v>
      </c>
      <c r="B83" s="64" t="s">
        <v>169</v>
      </c>
      <c r="C83" s="247" t="s">
        <v>170</v>
      </c>
      <c r="D83" s="60">
        <f t="shared" ref="D83:E83" si="16">SUM(D84:D90)</f>
        <v>19.23</v>
      </c>
      <c r="E83" s="60">
        <f t="shared" si="16"/>
        <v>0.53</v>
      </c>
      <c r="F83" s="45">
        <f t="shared" si="0"/>
        <v>2.7561102444097765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19.23</v>
      </c>
      <c r="E85" s="194">
        <v>0.53</v>
      </c>
      <c r="F85" s="45">
        <f t="shared" si="0"/>
        <v>2.7561102444097765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3703.97</v>
      </c>
      <c r="E91" s="60">
        <f t="shared" si="17"/>
        <v>3342.87</v>
      </c>
      <c r="F91" s="45">
        <f t="shared" si="0"/>
        <v>90.251000953031479</v>
      </c>
    </row>
    <row r="92" spans="1:6" ht="12.75" customHeight="1" x14ac:dyDescent="0.2">
      <c r="A92" s="63">
        <v>6421</v>
      </c>
      <c r="B92" s="64" t="s">
        <v>187</v>
      </c>
      <c r="C92" s="247" t="s">
        <v>188</v>
      </c>
      <c r="D92" s="194">
        <v>461.88</v>
      </c>
      <c r="E92" s="194">
        <v>473.95</v>
      </c>
      <c r="F92" s="45">
        <f t="shared" si="0"/>
        <v>102.61323287433966</v>
      </c>
    </row>
    <row r="93" spans="1:6" ht="12.75" customHeight="1" x14ac:dyDescent="0.2">
      <c r="A93" s="63">
        <v>6422</v>
      </c>
      <c r="B93" s="64" t="s">
        <v>189</v>
      </c>
      <c r="C93" s="247" t="s">
        <v>190</v>
      </c>
      <c r="D93" s="194">
        <v>1990.26</v>
      </c>
      <c r="E93" s="194">
        <v>1656.9</v>
      </c>
      <c r="F93" s="45">
        <f t="shared" si="0"/>
        <v>83.250429592113591</v>
      </c>
    </row>
    <row r="94" spans="1:6" ht="12.75" customHeight="1" x14ac:dyDescent="0.2">
      <c r="A94" s="63">
        <v>6423</v>
      </c>
      <c r="B94" s="64" t="s">
        <v>191</v>
      </c>
      <c r="C94" s="247" t="s">
        <v>192</v>
      </c>
      <c r="D94" s="194">
        <v>1212.02</v>
      </c>
      <c r="E94" s="194">
        <v>1212.02</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39.81</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1316.71</v>
      </c>
      <c r="E106" s="60">
        <f>E107+E112+E120+E124</f>
        <v>3043.4300000000003</v>
      </c>
      <c r="F106" s="45">
        <f t="shared" si="0"/>
        <v>231.13897517296903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1010.98</v>
      </c>
      <c r="E112" s="60">
        <f t="shared" si="20"/>
        <v>1688.45</v>
      </c>
      <c r="F112" s="45">
        <f t="shared" si="0"/>
        <v>167.01121683910659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802.94</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208.04</v>
      </c>
      <c r="E117" s="194">
        <v>1688.45</v>
      </c>
      <c r="F117" s="45">
        <f t="shared" si="0"/>
        <v>811.59873101326662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305.73</v>
      </c>
      <c r="E120" s="60">
        <f t="shared" si="21"/>
        <v>1354.98</v>
      </c>
      <c r="F120" s="45">
        <f t="shared" si="0"/>
        <v>443.1949759591796</v>
      </c>
    </row>
    <row r="121" spans="1:6" ht="12.75" customHeight="1" x14ac:dyDescent="0.2">
      <c r="A121" s="63">
        <v>6531</v>
      </c>
      <c r="B121" s="64" t="s">
        <v>245</v>
      </c>
      <c r="C121" s="247" t="s">
        <v>246</v>
      </c>
      <c r="D121" s="194">
        <v>0</v>
      </c>
      <c r="E121" s="194">
        <v>1029.74</v>
      </c>
      <c r="F121" s="45" t="str">
        <f t="shared" si="0"/>
        <v>-</v>
      </c>
    </row>
    <row r="122" spans="1:6" ht="12.75" customHeight="1" x14ac:dyDescent="0.2">
      <c r="A122" s="63">
        <v>6532</v>
      </c>
      <c r="B122" s="64" t="s">
        <v>247</v>
      </c>
      <c r="C122" s="247" t="s">
        <v>248</v>
      </c>
      <c r="D122" s="194">
        <v>305.73</v>
      </c>
      <c r="E122" s="194">
        <v>325.24</v>
      </c>
      <c r="F122" s="45">
        <f t="shared" si="0"/>
        <v>106.38144768259575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118082.34</v>
      </c>
      <c r="E152" s="60">
        <f>E153+E164+E202+E221+E230+E262+E273</f>
        <v>175702.212</v>
      </c>
      <c r="F152" s="45">
        <f t="shared" si="26"/>
        <v>148.79635007233091</v>
      </c>
    </row>
    <row r="153" spans="1:6" ht="12.75" customHeight="1" x14ac:dyDescent="0.2">
      <c r="A153" s="63">
        <v>31</v>
      </c>
      <c r="B153" s="64" t="s">
        <v>308</v>
      </c>
      <c r="C153" s="247" t="s">
        <v>309</v>
      </c>
      <c r="D153" s="60">
        <f t="shared" ref="D153:E153" si="30">D154+D159+D160</f>
        <v>51786.869999999995</v>
      </c>
      <c r="E153" s="60">
        <f t="shared" si="30"/>
        <v>52669.2</v>
      </c>
      <c r="F153" s="45">
        <f t="shared" si="26"/>
        <v>101.70377163168966</v>
      </c>
    </row>
    <row r="154" spans="1:6" ht="12.75" customHeight="1" x14ac:dyDescent="0.2">
      <c r="A154" s="63">
        <v>311</v>
      </c>
      <c r="B154" s="64" t="s">
        <v>310</v>
      </c>
      <c r="C154" s="247" t="s">
        <v>311</v>
      </c>
      <c r="D154" s="60">
        <f t="shared" ref="D154:E154" si="31">SUM(D155:D158)</f>
        <v>42770.45</v>
      </c>
      <c r="E154" s="60">
        <f t="shared" si="31"/>
        <v>43621.599999999999</v>
      </c>
      <c r="F154" s="45">
        <f t="shared" si="26"/>
        <v>101.99004219034404</v>
      </c>
    </row>
    <row r="155" spans="1:6" ht="12.75" customHeight="1" x14ac:dyDescent="0.2">
      <c r="A155" s="63">
        <v>3111</v>
      </c>
      <c r="B155" s="64" t="s">
        <v>312</v>
      </c>
      <c r="C155" s="247" t="s">
        <v>313</v>
      </c>
      <c r="D155" s="194">
        <v>42770.45</v>
      </c>
      <c r="E155" s="194">
        <v>43621.599999999999</v>
      </c>
      <c r="F155" s="45">
        <f t="shared" si="26"/>
        <v>101.99004219034404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2318.6</v>
      </c>
      <c r="E159" s="194">
        <v>1850</v>
      </c>
      <c r="F159" s="45">
        <f t="shared" si="26"/>
        <v>79.789528163546976</v>
      </c>
    </row>
    <row r="160" spans="1:6" ht="12.75" customHeight="1" x14ac:dyDescent="0.2">
      <c r="A160" s="63">
        <v>313</v>
      </c>
      <c r="B160" s="65" t="s">
        <v>322</v>
      </c>
      <c r="C160" s="247" t="s">
        <v>323</v>
      </c>
      <c r="D160" s="60">
        <f t="shared" ref="D160:E160" si="32">SUM(D161:D163)</f>
        <v>6697.82</v>
      </c>
      <c r="E160" s="60">
        <f t="shared" si="32"/>
        <v>7197.6</v>
      </c>
      <c r="F160" s="45">
        <f t="shared" si="26"/>
        <v>107.4618308643708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6697.82</v>
      </c>
      <c r="E162" s="194">
        <v>7197.6</v>
      </c>
      <c r="F162" s="45">
        <f t="shared" si="26"/>
        <v>107.4618308643708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34561.839999999997</v>
      </c>
      <c r="E164" s="60">
        <f>E165+E170+E178+E188+E189+E194</f>
        <v>40481.022000000004</v>
      </c>
      <c r="F164" s="45">
        <f t="shared" si="26"/>
        <v>117.12635091187278</v>
      </c>
    </row>
    <row r="165" spans="1:6" ht="12.75" customHeight="1" x14ac:dyDescent="0.2">
      <c r="A165" s="63">
        <v>321</v>
      </c>
      <c r="B165" s="64" t="s">
        <v>332</v>
      </c>
      <c r="C165" s="247" t="s">
        <v>333</v>
      </c>
      <c r="D165" s="60">
        <f t="shared" ref="D165:E165" si="33">SUM(D166:D169)</f>
        <v>2291</v>
      </c>
      <c r="E165" s="60">
        <f t="shared" si="33"/>
        <v>1874.01</v>
      </c>
      <c r="F165" s="45">
        <f t="shared" si="26"/>
        <v>81.798777826276734</v>
      </c>
    </row>
    <row r="166" spans="1:6" ht="12.75" customHeight="1" x14ac:dyDescent="0.2">
      <c r="A166" s="63">
        <v>3211</v>
      </c>
      <c r="B166" s="64" t="s">
        <v>334</v>
      </c>
      <c r="C166" s="247" t="s">
        <v>335</v>
      </c>
      <c r="D166" s="194">
        <v>861.5</v>
      </c>
      <c r="E166" s="194">
        <v>1165.5</v>
      </c>
      <c r="F166" s="45">
        <f t="shared" si="26"/>
        <v>135.28728961114336</v>
      </c>
    </row>
    <row r="167" spans="1:6" ht="12.75" customHeight="1" x14ac:dyDescent="0.2">
      <c r="A167" s="63">
        <v>3212</v>
      </c>
      <c r="B167" s="64" t="s">
        <v>336</v>
      </c>
      <c r="C167" s="247" t="s">
        <v>337</v>
      </c>
      <c r="D167" s="194">
        <v>314.5</v>
      </c>
      <c r="E167" s="194">
        <v>708.51</v>
      </c>
      <c r="F167" s="45">
        <f t="shared" si="26"/>
        <v>225.28139904610492</v>
      </c>
    </row>
    <row r="168" spans="1:6" ht="12.75" customHeight="1" x14ac:dyDescent="0.2">
      <c r="A168" s="63">
        <v>3213</v>
      </c>
      <c r="B168" s="64" t="s">
        <v>338</v>
      </c>
      <c r="C168" s="247" t="s">
        <v>339</v>
      </c>
      <c r="D168" s="194">
        <v>1115</v>
      </c>
      <c r="E168" s="194"/>
      <c r="F168" s="45">
        <f t="shared" si="26"/>
        <v>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5497.74</v>
      </c>
      <c r="E170" s="60">
        <f t="shared" si="34"/>
        <v>8052.5019999999995</v>
      </c>
      <c r="F170" s="45">
        <f t="shared" si="26"/>
        <v>146.46931284491444</v>
      </c>
    </row>
    <row r="171" spans="1:6" ht="12.75" customHeight="1" x14ac:dyDescent="0.2">
      <c r="A171" s="63">
        <v>3221</v>
      </c>
      <c r="B171" s="64" t="s">
        <v>344</v>
      </c>
      <c r="C171" s="247" t="s">
        <v>345</v>
      </c>
      <c r="D171" s="194">
        <v>1652.24</v>
      </c>
      <c r="E171" s="194">
        <v>1468.3119999999999</v>
      </c>
      <c r="F171" s="45">
        <f t="shared" si="26"/>
        <v>88.867961071030834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3845.5</v>
      </c>
      <c r="E173" s="194">
        <v>5334.19</v>
      </c>
      <c r="F173" s="45">
        <f t="shared" si="26"/>
        <v>138.71252112859185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1250</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18088.149999999998</v>
      </c>
      <c r="E178" s="60">
        <f t="shared" si="35"/>
        <v>22634.170000000006</v>
      </c>
      <c r="F178" s="45">
        <f t="shared" si="26"/>
        <v>125.1325868040679</v>
      </c>
    </row>
    <row r="179" spans="1:6" ht="12.75" customHeight="1" x14ac:dyDescent="0.2">
      <c r="A179" s="63">
        <v>3231</v>
      </c>
      <c r="B179" s="65" t="s">
        <v>360</v>
      </c>
      <c r="C179" s="247" t="s">
        <v>361</v>
      </c>
      <c r="D179" s="194">
        <v>1051.4100000000001</v>
      </c>
      <c r="E179" s="194">
        <v>1282.21</v>
      </c>
      <c r="F179" s="45">
        <f t="shared" si="26"/>
        <v>121.95147468637353</v>
      </c>
    </row>
    <row r="180" spans="1:6" ht="12.75" customHeight="1" x14ac:dyDescent="0.2">
      <c r="A180" s="63">
        <v>3232</v>
      </c>
      <c r="B180" s="65" t="s">
        <v>362</v>
      </c>
      <c r="C180" s="247" t="s">
        <v>363</v>
      </c>
      <c r="D180" s="194">
        <v>5080.8500000000004</v>
      </c>
      <c r="E180" s="194">
        <v>2013.46</v>
      </c>
      <c r="F180" s="45">
        <f t="shared" si="26"/>
        <v>39.628408632413866</v>
      </c>
    </row>
    <row r="181" spans="1:6" ht="12.75" customHeight="1" x14ac:dyDescent="0.2">
      <c r="A181" s="63">
        <v>3233</v>
      </c>
      <c r="B181" s="65" t="s">
        <v>364</v>
      </c>
      <c r="C181" s="247" t="s">
        <v>365</v>
      </c>
      <c r="D181" s="194">
        <v>3991.24</v>
      </c>
      <c r="E181" s="194"/>
      <c r="F181" s="45">
        <f t="shared" si="26"/>
        <v>0</v>
      </c>
    </row>
    <row r="182" spans="1:6" ht="12.75" customHeight="1" x14ac:dyDescent="0.2">
      <c r="A182" s="63">
        <v>3234</v>
      </c>
      <c r="B182" s="65" t="s">
        <v>366</v>
      </c>
      <c r="C182" s="247" t="s">
        <v>367</v>
      </c>
      <c r="D182" s="194">
        <v>1995.97</v>
      </c>
      <c r="E182" s="194">
        <v>10574.7</v>
      </c>
      <c r="F182" s="45">
        <f t="shared" si="26"/>
        <v>529.80255214256738</v>
      </c>
    </row>
    <row r="183" spans="1:6" ht="12.75" customHeight="1" x14ac:dyDescent="0.2">
      <c r="A183" s="63">
        <v>3235</v>
      </c>
      <c r="B183" s="64" t="s">
        <v>368</v>
      </c>
      <c r="C183" s="247" t="s">
        <v>369</v>
      </c>
      <c r="D183" s="194">
        <v>507.67</v>
      </c>
      <c r="E183" s="194">
        <v>583.45000000000005</v>
      </c>
      <c r="F183" s="45">
        <f t="shared" si="26"/>
        <v>114.92701952055471</v>
      </c>
    </row>
    <row r="184" spans="1:6" ht="12.75" customHeight="1" x14ac:dyDescent="0.2">
      <c r="A184" s="63">
        <v>3236</v>
      </c>
      <c r="B184" s="64" t="s">
        <v>370</v>
      </c>
      <c r="C184" s="247" t="s">
        <v>371</v>
      </c>
      <c r="D184" s="194">
        <v>518.71</v>
      </c>
      <c r="E184" s="194">
        <v>183.7</v>
      </c>
      <c r="F184" s="45">
        <f t="shared" si="26"/>
        <v>35.414778970908593</v>
      </c>
    </row>
    <row r="185" spans="1:6" ht="12.75" customHeight="1" x14ac:dyDescent="0.2">
      <c r="A185" s="63">
        <v>3237</v>
      </c>
      <c r="B185" s="64" t="s">
        <v>372</v>
      </c>
      <c r="C185" s="247" t="s">
        <v>373</v>
      </c>
      <c r="D185" s="194">
        <v>2833.75</v>
      </c>
      <c r="E185" s="194">
        <v>4587.5</v>
      </c>
      <c r="F185" s="45">
        <f t="shared" si="26"/>
        <v>161.88795765328626</v>
      </c>
    </row>
    <row r="186" spans="1:6" ht="12.75" customHeight="1" x14ac:dyDescent="0.2">
      <c r="A186" s="63">
        <v>3238</v>
      </c>
      <c r="B186" s="64" t="s">
        <v>374</v>
      </c>
      <c r="C186" s="247" t="s">
        <v>375</v>
      </c>
      <c r="D186" s="194">
        <v>1776.82</v>
      </c>
      <c r="E186" s="194">
        <v>2462.5</v>
      </c>
      <c r="F186" s="45">
        <f t="shared" si="26"/>
        <v>138.59029051901712</v>
      </c>
    </row>
    <row r="187" spans="1:6" ht="12.75" customHeight="1" x14ac:dyDescent="0.2">
      <c r="A187" s="63">
        <v>3239</v>
      </c>
      <c r="B187" s="64" t="s">
        <v>376</v>
      </c>
      <c r="C187" s="247" t="s">
        <v>377</v>
      </c>
      <c r="D187" s="194">
        <v>331.73</v>
      </c>
      <c r="E187" s="194">
        <v>946.65</v>
      </c>
      <c r="F187" s="45">
        <f t="shared" si="26"/>
        <v>285.36761824375242</v>
      </c>
    </row>
    <row r="188" spans="1:6" ht="12.75" customHeight="1" x14ac:dyDescent="0.2">
      <c r="A188" s="63">
        <v>324</v>
      </c>
      <c r="B188" s="64" t="s">
        <v>378</v>
      </c>
      <c r="C188" s="247" t="s">
        <v>379</v>
      </c>
      <c r="D188" s="194">
        <v>0</v>
      </c>
      <c r="E188" s="194">
        <v>30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8684.9500000000007</v>
      </c>
      <c r="E194" s="60">
        <f t="shared" si="36"/>
        <v>7890.34</v>
      </c>
      <c r="F194" s="45">
        <f t="shared" si="26"/>
        <v>90.850724529214318</v>
      </c>
    </row>
    <row r="195" spans="1:6" ht="12.75" customHeight="1" x14ac:dyDescent="0.2">
      <c r="A195" s="63">
        <v>3291</v>
      </c>
      <c r="B195" s="183" t="s">
        <v>392</v>
      </c>
      <c r="C195" s="247" t="s">
        <v>393</v>
      </c>
      <c r="D195" s="194">
        <v>1159.23</v>
      </c>
      <c r="E195" s="194">
        <v>1030.48</v>
      </c>
      <c r="F195" s="45">
        <f t="shared" si="26"/>
        <v>88.89348964398782</v>
      </c>
    </row>
    <row r="196" spans="1:6" ht="12.75" customHeight="1" x14ac:dyDescent="0.2">
      <c r="A196" s="63">
        <v>3292</v>
      </c>
      <c r="B196" s="64" t="s">
        <v>394</v>
      </c>
      <c r="C196" s="247" t="s">
        <v>395</v>
      </c>
      <c r="D196" s="194">
        <v>694.22</v>
      </c>
      <c r="E196" s="194">
        <v>672.86</v>
      </c>
      <c r="F196" s="45">
        <f t="shared" si="26"/>
        <v>96.923165567111297</v>
      </c>
    </row>
    <row r="197" spans="1:6" ht="12.75" customHeight="1" x14ac:dyDescent="0.2">
      <c r="A197" s="63">
        <v>3293</v>
      </c>
      <c r="B197" s="64" t="s">
        <v>396</v>
      </c>
      <c r="C197" s="247" t="s">
        <v>397</v>
      </c>
      <c r="D197" s="194">
        <v>1300.04</v>
      </c>
      <c r="E197" s="194">
        <v>746.3</v>
      </c>
      <c r="F197" s="45">
        <f t="shared" si="26"/>
        <v>57.405925971508566</v>
      </c>
    </row>
    <row r="198" spans="1:6" ht="12.75" customHeight="1" x14ac:dyDescent="0.2">
      <c r="A198" s="63">
        <v>3294</v>
      </c>
      <c r="B198" s="64" t="s">
        <v>398</v>
      </c>
      <c r="C198" s="247" t="s">
        <v>399</v>
      </c>
      <c r="D198" s="194">
        <v>87.32</v>
      </c>
      <c r="E198" s="194">
        <v>468.92</v>
      </c>
      <c r="F198" s="45">
        <f t="shared" si="26"/>
        <v>537.01328447091169</v>
      </c>
    </row>
    <row r="199" spans="1:6" ht="12.75" customHeight="1" x14ac:dyDescent="0.2">
      <c r="A199" s="63">
        <v>3295</v>
      </c>
      <c r="B199" s="64" t="s">
        <v>400</v>
      </c>
      <c r="C199" s="247" t="s">
        <v>401</v>
      </c>
      <c r="D199" s="194">
        <v>4895.97</v>
      </c>
      <c r="E199" s="194">
        <v>4042.18</v>
      </c>
      <c r="F199" s="45">
        <f t="shared" si="26"/>
        <v>82.561371903831102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548.16999999999996</v>
      </c>
      <c r="E201" s="194">
        <v>929.6</v>
      </c>
      <c r="F201" s="45">
        <f t="shared" si="26"/>
        <v>169.58242880858131</v>
      </c>
    </row>
    <row r="202" spans="1:6" ht="12.75" customHeight="1" x14ac:dyDescent="0.2">
      <c r="A202" s="63">
        <v>34</v>
      </c>
      <c r="B202" s="183" t="s">
        <v>406</v>
      </c>
      <c r="C202" s="247" t="s">
        <v>407</v>
      </c>
      <c r="D202" s="60">
        <f t="shared" ref="D202:E202" si="37">D203+D208+D216</f>
        <v>317.5</v>
      </c>
      <c r="E202" s="60">
        <f t="shared" si="37"/>
        <v>21166.629999999997</v>
      </c>
      <c r="F202" s="45">
        <f t="shared" si="26"/>
        <v>6666.655118110235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317.5</v>
      </c>
      <c r="E216" s="60">
        <f t="shared" si="40"/>
        <v>21166.629999999997</v>
      </c>
      <c r="F216" s="45">
        <f t="shared" si="26"/>
        <v>6666.655118110235</v>
      </c>
    </row>
    <row r="217" spans="1:6" ht="12.75" customHeight="1" x14ac:dyDescent="0.2">
      <c r="A217" s="63">
        <v>3431</v>
      </c>
      <c r="B217" s="182" t="s">
        <v>436</v>
      </c>
      <c r="C217" s="247" t="s">
        <v>437</v>
      </c>
      <c r="D217" s="194">
        <v>293.56</v>
      </c>
      <c r="E217" s="194">
        <v>322</v>
      </c>
      <c r="F217" s="45">
        <f t="shared" si="26"/>
        <v>109.68796838806377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6.87</v>
      </c>
      <c r="E219" s="194">
        <v>20733.169999999998</v>
      </c>
      <c r="F219" s="45" t="str">
        <f t="shared" si="26"/>
        <v>&gt;&gt;100</v>
      </c>
    </row>
    <row r="220" spans="1:6" ht="12.75" customHeight="1" x14ac:dyDescent="0.2">
      <c r="A220" s="63">
        <v>3434</v>
      </c>
      <c r="B220" s="65" t="s">
        <v>442</v>
      </c>
      <c r="C220" s="247" t="s">
        <v>443</v>
      </c>
      <c r="D220" s="194">
        <v>17.07</v>
      </c>
      <c r="E220" s="194">
        <v>111.46</v>
      </c>
      <c r="F220" s="45">
        <f t="shared" si="26"/>
        <v>652.95840656121845</v>
      </c>
    </row>
    <row r="221" spans="1:6" ht="12.75" customHeight="1" x14ac:dyDescent="0.2">
      <c r="A221" s="63">
        <v>35</v>
      </c>
      <c r="B221" s="65" t="s">
        <v>444</v>
      </c>
      <c r="C221" s="247" t="s">
        <v>445</v>
      </c>
      <c r="D221" s="60">
        <f t="shared" ref="D221:E221" si="41">D222+D225+D229</f>
        <v>59.74</v>
      </c>
      <c r="E221" s="60">
        <f t="shared" si="41"/>
        <v>99.56</v>
      </c>
      <c r="F221" s="45">
        <f t="shared" si="26"/>
        <v>166.65550719785739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59.74</v>
      </c>
      <c r="E225" s="60">
        <f t="shared" si="43"/>
        <v>99.56</v>
      </c>
      <c r="F225" s="45">
        <f t="shared" si="26"/>
        <v>166.65550719785739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59.74</v>
      </c>
      <c r="E228" s="194">
        <v>99.56</v>
      </c>
      <c r="F228" s="45">
        <f t="shared" si="26"/>
        <v>166.65550719785739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26489.71</v>
      </c>
      <c r="E262" s="60">
        <f t="shared" si="55"/>
        <v>25026.15</v>
      </c>
      <c r="F262" s="45">
        <f t="shared" ref="F262:F268" si="56">IF(D262&lt;&gt;0,IF(E262/D262&gt;=100,"&gt;&gt;100",E262/D262*100),"-")</f>
        <v>94.474986702383688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26489.71</v>
      </c>
      <c r="E269" s="60">
        <f t="shared" si="58"/>
        <v>25026.15</v>
      </c>
      <c r="F269" s="45">
        <f t="shared" ref="F269:F272" si="59">IF(D269&lt;&gt;0,IF(E269/D269&gt;=100,"&gt;&gt;100",E269/D269*100),"-")</f>
        <v>94.474986702383688</v>
      </c>
    </row>
    <row r="270" spans="1:6" ht="12.75" customHeight="1" x14ac:dyDescent="0.2">
      <c r="A270" s="63">
        <v>3721</v>
      </c>
      <c r="B270" s="65" t="s">
        <v>533</v>
      </c>
      <c r="C270" s="247" t="s">
        <v>534</v>
      </c>
      <c r="D270" s="194">
        <v>24250.19</v>
      </c>
      <c r="E270" s="194">
        <v>23100.98</v>
      </c>
      <c r="F270" s="45">
        <f t="shared" si="59"/>
        <v>95.261026820820788</v>
      </c>
    </row>
    <row r="271" spans="1:6" ht="12.75" customHeight="1" x14ac:dyDescent="0.2">
      <c r="A271" s="63">
        <v>3722</v>
      </c>
      <c r="B271" s="65" t="s">
        <v>535</v>
      </c>
      <c r="C271" s="247" t="s">
        <v>536</v>
      </c>
      <c r="D271" s="194">
        <v>2239.52</v>
      </c>
      <c r="E271" s="194">
        <v>1925.17</v>
      </c>
      <c r="F271" s="45">
        <f t="shared" si="59"/>
        <v>85.963510037865262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4866.68</v>
      </c>
      <c r="E273" s="60">
        <f t="shared" si="60"/>
        <v>36259.65</v>
      </c>
      <c r="F273" s="45">
        <f t="shared" ref="F273:F277" si="61">IF(D273&lt;&gt;0,IF(E273/D273&gt;=100,"&gt;&gt;100",E273/D273*100),"-")</f>
        <v>745.05926011161614</v>
      </c>
    </row>
    <row r="274" spans="1:6" ht="12.75" customHeight="1" x14ac:dyDescent="0.2">
      <c r="A274" s="63">
        <v>381</v>
      </c>
      <c r="B274" s="64" t="s">
        <v>541</v>
      </c>
      <c r="C274" s="247" t="s">
        <v>542</v>
      </c>
      <c r="D274" s="60">
        <f t="shared" ref="D274:E274" si="62">SUM(D275:D277)</f>
        <v>4866.68</v>
      </c>
      <c r="E274" s="60">
        <f t="shared" si="62"/>
        <v>36259.65</v>
      </c>
      <c r="F274" s="45">
        <f t="shared" si="61"/>
        <v>745.05926011161614</v>
      </c>
    </row>
    <row r="275" spans="1:6" ht="12.75" customHeight="1" x14ac:dyDescent="0.2">
      <c r="A275" s="63">
        <v>3811</v>
      </c>
      <c r="B275" s="64" t="s">
        <v>543</v>
      </c>
      <c r="C275" s="247" t="s">
        <v>544</v>
      </c>
      <c r="D275" s="194">
        <v>4516.68</v>
      </c>
      <c r="E275" s="194">
        <v>2558.85</v>
      </c>
      <c r="F275" s="45">
        <f t="shared" si="61"/>
        <v>56.653338292728286</v>
      </c>
    </row>
    <row r="276" spans="1:6" ht="12.75" customHeight="1" x14ac:dyDescent="0.2">
      <c r="A276" s="63">
        <v>3812</v>
      </c>
      <c r="B276" s="64" t="s">
        <v>545</v>
      </c>
      <c r="C276" s="247" t="s">
        <v>546</v>
      </c>
      <c r="D276" s="194">
        <v>350</v>
      </c>
      <c r="E276" s="194">
        <v>33700.800000000003</v>
      </c>
      <c r="F276" s="45">
        <f t="shared" si="61"/>
        <v>9628.8000000000011</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118082.34</v>
      </c>
      <c r="E299" s="60">
        <f>E152-E297+E298</f>
        <v>175702.212</v>
      </c>
      <c r="F299" s="45">
        <f t="shared" si="68"/>
        <v>148.79635007233091</v>
      </c>
    </row>
    <row r="300" spans="1:6" ht="12.75" customHeight="1" x14ac:dyDescent="0.2">
      <c r="A300" s="63" t="s">
        <v>582</v>
      </c>
      <c r="B300" s="64" t="s">
        <v>593</v>
      </c>
      <c r="C300" s="247" t="s">
        <v>594</v>
      </c>
      <c r="D300" s="60">
        <f>IF(D6&gt;=D299,D6-D299,0)</f>
        <v>0</v>
      </c>
      <c r="E300" s="60">
        <f>IF(E6&gt;=E299,E6-E299,0)</f>
        <v>5538.5779999999795</v>
      </c>
      <c r="F300" s="45" t="str">
        <f t="shared" si="68"/>
        <v>-</v>
      </c>
    </row>
    <row r="301" spans="1:6" ht="12.75" customHeight="1" x14ac:dyDescent="0.2">
      <c r="A301" s="63" t="s">
        <v>582</v>
      </c>
      <c r="B301" s="64" t="s">
        <v>595</v>
      </c>
      <c r="C301" s="247" t="s">
        <v>596</v>
      </c>
      <c r="D301" s="60">
        <f>IF(D299&gt;=D6,D299-D6,0)</f>
        <v>3585.4899999999907</v>
      </c>
      <c r="E301" s="60">
        <f>IF(E299&gt;=E6,E299-E6,0)</f>
        <v>0</v>
      </c>
      <c r="F301" s="45">
        <f t="shared" si="68"/>
        <v>0</v>
      </c>
    </row>
    <row r="302" spans="1:6" ht="12.75" customHeight="1" x14ac:dyDescent="0.2">
      <c r="A302" s="63">
        <v>92211</v>
      </c>
      <c r="B302" s="64" t="s">
        <v>597</v>
      </c>
      <c r="C302" s="247" t="s">
        <v>598</v>
      </c>
      <c r="D302" s="194">
        <v>722816.46</v>
      </c>
      <c r="E302" s="194">
        <v>680220.24</v>
      </c>
      <c r="F302" s="45">
        <f t="shared" si="68"/>
        <v>94.106910625693288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52103.53</v>
      </c>
      <c r="E304" s="194">
        <v>12463.23</v>
      </c>
      <c r="F304" s="45">
        <f t="shared" si="68"/>
        <v>23.920125949239907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7" t="s">
        <v>607</v>
      </c>
      <c r="B307" s="378"/>
      <c r="C307" s="171"/>
      <c r="D307" s="43"/>
      <c r="E307" s="43"/>
      <c r="F307" s="44"/>
    </row>
    <row r="308" spans="1:6" ht="12.75" customHeight="1" x14ac:dyDescent="0.2">
      <c r="A308" s="63">
        <v>7</v>
      </c>
      <c r="B308" s="64" t="s">
        <v>608</v>
      </c>
      <c r="C308" s="247" t="s">
        <v>609</v>
      </c>
      <c r="D308" s="60">
        <f t="shared" ref="D308:E308" si="71">D309+D321+D354+D358</f>
        <v>975</v>
      </c>
      <c r="E308" s="60">
        <f t="shared" si="71"/>
        <v>9.2100000000000009</v>
      </c>
      <c r="F308" s="45">
        <f t="shared" ref="F308:F428" si="72">IF(D308&lt;&gt;0,IF(E308/D308&gt;=100,"&gt;&gt;100",E308/D308*100),"-")</f>
        <v>0.94461538461538475</v>
      </c>
    </row>
    <row r="309" spans="1:6" ht="12.75" customHeight="1" x14ac:dyDescent="0.2">
      <c r="A309" s="63">
        <v>71</v>
      </c>
      <c r="B309" s="64" t="s">
        <v>610</v>
      </c>
      <c r="C309" s="247" t="s">
        <v>611</v>
      </c>
      <c r="D309" s="60">
        <f t="shared" ref="D309:E309" si="73">D310+D314</f>
        <v>975</v>
      </c>
      <c r="E309" s="60">
        <f t="shared" si="73"/>
        <v>9.2100000000000009</v>
      </c>
      <c r="F309" s="45">
        <f t="shared" si="72"/>
        <v>0.94461538461538475</v>
      </c>
    </row>
    <row r="310" spans="1:6" ht="24" x14ac:dyDescent="0.2">
      <c r="A310" s="63">
        <v>711</v>
      </c>
      <c r="B310" s="64" t="s">
        <v>612</v>
      </c>
      <c r="C310" s="247" t="s">
        <v>613</v>
      </c>
      <c r="D310" s="60">
        <f t="shared" ref="D310:E310" si="74">SUM(D311:D313)</f>
        <v>975</v>
      </c>
      <c r="E310" s="60">
        <f t="shared" si="74"/>
        <v>9.2100000000000009</v>
      </c>
      <c r="F310" s="45">
        <f t="shared" si="72"/>
        <v>0.94461538461538475</v>
      </c>
    </row>
    <row r="311" spans="1:6" ht="12.75" customHeight="1" x14ac:dyDescent="0.2">
      <c r="A311" s="63">
        <v>7111</v>
      </c>
      <c r="B311" s="64" t="s">
        <v>614</v>
      </c>
      <c r="C311" s="247" t="s">
        <v>615</v>
      </c>
      <c r="D311" s="194">
        <v>975</v>
      </c>
      <c r="E311" s="194">
        <v>9.2100000000000009</v>
      </c>
      <c r="F311" s="45">
        <f t="shared" si="72"/>
        <v>0.94461538461538475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23145.41</v>
      </c>
      <c r="E360" s="60">
        <f t="shared" si="86"/>
        <v>49579.63</v>
      </c>
      <c r="F360" s="45">
        <f t="shared" si="72"/>
        <v>214.20933999440925</v>
      </c>
    </row>
    <row r="361" spans="1:6" ht="12.75" customHeight="1" x14ac:dyDescent="0.2">
      <c r="A361" s="63">
        <v>41</v>
      </c>
      <c r="B361" s="64" t="s">
        <v>714</v>
      </c>
      <c r="C361" s="247" t="s">
        <v>715</v>
      </c>
      <c r="D361" s="60">
        <f t="shared" ref="D361:E361" si="87">D362+D366</f>
        <v>2264.23</v>
      </c>
      <c r="E361" s="60">
        <f t="shared" si="87"/>
        <v>500</v>
      </c>
      <c r="F361" s="45">
        <f t="shared" si="72"/>
        <v>22.08256228386692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2264.23</v>
      </c>
      <c r="E366" s="60">
        <f t="shared" si="89"/>
        <v>500</v>
      </c>
      <c r="F366" s="45">
        <f t="shared" si="72"/>
        <v>22.08256228386692</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262.13</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2002.1</v>
      </c>
      <c r="E372" s="194">
        <v>500</v>
      </c>
      <c r="F372" s="45">
        <f t="shared" si="72"/>
        <v>24.973777533589733</v>
      </c>
    </row>
    <row r="373" spans="1:6" ht="24" x14ac:dyDescent="0.2">
      <c r="A373" s="63">
        <v>42</v>
      </c>
      <c r="B373" s="183" t="s">
        <v>730</v>
      </c>
      <c r="C373" s="247" t="s">
        <v>731</v>
      </c>
      <c r="D373" s="60">
        <f t="shared" ref="D373:E373" si="90">D374+D379+D388+D393+D398+D401</f>
        <v>20881.18</v>
      </c>
      <c r="E373" s="60">
        <f t="shared" si="90"/>
        <v>49079.63</v>
      </c>
      <c r="F373" s="45">
        <f t="shared" si="72"/>
        <v>235.04241618529221</v>
      </c>
    </row>
    <row r="374" spans="1:6" ht="12.75" customHeight="1" x14ac:dyDescent="0.2">
      <c r="A374" s="63">
        <v>421</v>
      </c>
      <c r="B374" s="64" t="s">
        <v>732</v>
      </c>
      <c r="C374" s="247" t="s">
        <v>733</v>
      </c>
      <c r="D374" s="60">
        <f t="shared" ref="D374:E374" si="91">SUM(D375:D378)</f>
        <v>20881.18</v>
      </c>
      <c r="E374" s="60">
        <f t="shared" si="91"/>
        <v>49079.63</v>
      </c>
      <c r="F374" s="45">
        <f t="shared" si="72"/>
        <v>235.04241618529221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v>49079.63</v>
      </c>
      <c r="F377" s="45" t="str">
        <f t="shared" si="72"/>
        <v>-</v>
      </c>
    </row>
    <row r="378" spans="1:6" ht="12.75" customHeight="1" x14ac:dyDescent="0.2">
      <c r="A378" s="63">
        <v>4214</v>
      </c>
      <c r="B378" s="64" t="s">
        <v>644</v>
      </c>
      <c r="C378" s="247" t="s">
        <v>737</v>
      </c>
      <c r="D378" s="194">
        <v>20881.18</v>
      </c>
      <c r="E378" s="194"/>
      <c r="F378" s="45">
        <f t="shared" si="72"/>
        <v>0</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22170.41</v>
      </c>
      <c r="E418" s="60">
        <f t="shared" si="102"/>
        <v>49570.42</v>
      </c>
      <c r="F418" s="45">
        <f t="shared" si="72"/>
        <v>223.58819706085723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597825.09</v>
      </c>
      <c r="E420" s="331">
        <v>617421.5</v>
      </c>
      <c r="F420" s="45">
        <f t="shared" si="72"/>
        <v>103.27795041188385</v>
      </c>
    </row>
    <row r="421" spans="1:6" ht="12.75" customHeight="1" x14ac:dyDescent="0.2">
      <c r="A421" s="63">
        <v>97</v>
      </c>
      <c r="B421" s="220" t="s">
        <v>801</v>
      </c>
      <c r="C421" s="247" t="s">
        <v>802</v>
      </c>
      <c r="D421" s="194">
        <v>22281.25</v>
      </c>
      <c r="E421" s="194">
        <v>6914.15</v>
      </c>
      <c r="F421" s="45">
        <f t="shared" si="72"/>
        <v>31.031248246844317</v>
      </c>
    </row>
    <row r="422" spans="1:6" ht="12.75" customHeight="1" x14ac:dyDescent="0.2">
      <c r="A422" s="63" t="s">
        <v>582</v>
      </c>
      <c r="B422" s="64" t="s">
        <v>803</v>
      </c>
      <c r="C422" s="247" t="s">
        <v>804</v>
      </c>
      <c r="D422" s="60">
        <f>D6+D308</f>
        <v>115471.85</v>
      </c>
      <c r="E422" s="60">
        <f>E6+E308</f>
        <v>181249.99999999997</v>
      </c>
      <c r="F422" s="45">
        <f t="shared" si="72"/>
        <v>156.96466281608892</v>
      </c>
    </row>
    <row r="423" spans="1:6" ht="12.75" customHeight="1" x14ac:dyDescent="0.2">
      <c r="A423" s="63" t="s">
        <v>582</v>
      </c>
      <c r="B423" s="64" t="s">
        <v>805</v>
      </c>
      <c r="C423" s="247" t="s">
        <v>806</v>
      </c>
      <c r="D423" s="60">
        <f t="shared" ref="D423:E423" si="103">D299+D360</f>
        <v>141227.75</v>
      </c>
      <c r="E423" s="60">
        <f t="shared" si="103"/>
        <v>225281.842</v>
      </c>
      <c r="F423" s="45">
        <f t="shared" si="72"/>
        <v>159.5166969664248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25755.899999999994</v>
      </c>
      <c r="E425" s="60">
        <f t="shared" si="105"/>
        <v>44031.842000000033</v>
      </c>
      <c r="F425" s="45">
        <f t="shared" si="72"/>
        <v>170.95827363827334</v>
      </c>
    </row>
    <row r="426" spans="1:6" ht="12.75" customHeight="1" x14ac:dyDescent="0.2">
      <c r="A426" s="251" t="s">
        <v>811</v>
      </c>
      <c r="B426" s="183" t="s">
        <v>812</v>
      </c>
      <c r="C426" s="252" t="s">
        <v>813</v>
      </c>
      <c r="D426" s="60">
        <f t="shared" ref="D426:E426" si="106">IF(D302-D303+D419-D420&gt;=0,D302-D303+D419-D420,0)</f>
        <v>124991.37</v>
      </c>
      <c r="E426" s="60">
        <f t="shared" si="106"/>
        <v>62798.739999999991</v>
      </c>
      <c r="F426" s="45">
        <f t="shared" si="72"/>
        <v>50.242460739489445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74384.78</v>
      </c>
      <c r="E428" s="81">
        <f t="shared" si="108"/>
        <v>19377.379999999997</v>
      </c>
      <c r="F428" s="61">
        <f t="shared" si="72"/>
        <v>26.050194676921805</v>
      </c>
    </row>
    <row r="429" spans="1:6" s="55" customFormat="1" ht="20.100000000000001" customHeight="1" x14ac:dyDescent="0.2">
      <c r="A429" s="377" t="s">
        <v>819</v>
      </c>
      <c r="B429" s="37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31603.97</v>
      </c>
      <c r="E641" s="194">
        <v>31603.97</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115471.85</v>
      </c>
      <c r="E643" s="60">
        <f>E422+E430</f>
        <v>181249.99999999997</v>
      </c>
      <c r="F643" s="45">
        <f t="shared" si="109"/>
        <v>156.96466281608892</v>
      </c>
    </row>
    <row r="644" spans="1:6" ht="12.75" customHeight="1" x14ac:dyDescent="0.2">
      <c r="A644" s="63" t="s">
        <v>582</v>
      </c>
      <c r="B644" s="64" t="s">
        <v>1238</v>
      </c>
      <c r="C644" s="247" t="s">
        <v>1239</v>
      </c>
      <c r="D644" s="60">
        <f>D423+D535</f>
        <v>141227.75</v>
      </c>
      <c r="E644" s="60">
        <f>E423+E535</f>
        <v>225281.842</v>
      </c>
      <c r="F644" s="45">
        <f t="shared" si="109"/>
        <v>159.5166969664248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25755.899999999994</v>
      </c>
      <c r="E646" s="60">
        <f t="shared" si="164"/>
        <v>44031.842000000033</v>
      </c>
      <c r="F646" s="45">
        <f t="shared" si="109"/>
        <v>170.95827363827334</v>
      </c>
    </row>
    <row r="647" spans="1:6" ht="24" x14ac:dyDescent="0.2">
      <c r="A647" s="251" t="s">
        <v>1244</v>
      </c>
      <c r="B647" s="64" t="s">
        <v>1245</v>
      </c>
      <c r="C647" s="252" t="s">
        <v>1244</v>
      </c>
      <c r="D647" s="60">
        <f>IF(D426-D427+D641-D642&gt;=0,D426-D427+D641-D642,0)</f>
        <v>156595.34</v>
      </c>
      <c r="E647" s="60">
        <f>IF(E426-E427+E641-E642&gt;=0,E426-E427+E641-E642,0)</f>
        <v>94402.709999999992</v>
      </c>
      <c r="F647" s="45">
        <f t="shared" si="109"/>
        <v>60.284495055855423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130839.44</v>
      </c>
      <c r="E649" s="60">
        <f t="shared" si="165"/>
        <v>50370.867999999959</v>
      </c>
      <c r="F649" s="45">
        <f t="shared" si="109"/>
        <v>38.498229585819047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58211.37</v>
      </c>
      <c r="E651" s="196">
        <v>57371.37</v>
      </c>
      <c r="F651" s="61">
        <f t="shared" si="109"/>
        <v>98.556982939930805</v>
      </c>
    </row>
    <row r="652" spans="1:6" s="55" customFormat="1" ht="20.100000000000001" customHeight="1" x14ac:dyDescent="0.2">
      <c r="A652" s="377" t="s">
        <v>1254</v>
      </c>
      <c r="B652" s="378"/>
      <c r="C652" s="171"/>
      <c r="D652" s="43"/>
      <c r="E652" s="43"/>
      <c r="F652" s="44"/>
    </row>
    <row r="653" spans="1:6" ht="12.75" customHeight="1" x14ac:dyDescent="0.2">
      <c r="A653" s="63">
        <v>11</v>
      </c>
      <c r="B653" s="64" t="s">
        <v>1255</v>
      </c>
      <c r="C653" s="247" t="s">
        <v>1256</v>
      </c>
      <c r="D653" s="194">
        <v>86703.84</v>
      </c>
      <c r="E653" s="194">
        <v>25467.24</v>
      </c>
      <c r="F653" s="45">
        <f t="shared" ref="F653:F740" si="167">IF(D653&lt;&gt;0,IF(E653/D653&gt;=100,"&gt;&gt;100",E653/D653*100),"-")</f>
        <v>29.372678303521511</v>
      </c>
    </row>
    <row r="654" spans="1:6" ht="12.75" customHeight="1" x14ac:dyDescent="0.2">
      <c r="A654" s="63" t="s">
        <v>1257</v>
      </c>
      <c r="B654" s="64" t="s">
        <v>1258</v>
      </c>
      <c r="C654" s="247" t="s">
        <v>1257</v>
      </c>
      <c r="D654" s="194">
        <v>122113.74</v>
      </c>
      <c r="E654" s="194">
        <v>186590.03</v>
      </c>
      <c r="F654" s="45">
        <f t="shared" si="167"/>
        <v>152.80019267283106</v>
      </c>
    </row>
    <row r="655" spans="1:6" ht="12.75" customHeight="1" x14ac:dyDescent="0.2">
      <c r="A655" s="63" t="s">
        <v>1259</v>
      </c>
      <c r="B655" s="64" t="s">
        <v>1260</v>
      </c>
      <c r="C655" s="247" t="s">
        <v>1259</v>
      </c>
      <c r="D655" s="194">
        <v>163246.15</v>
      </c>
      <c r="E655" s="194">
        <v>208284.64</v>
      </c>
      <c r="F655" s="45">
        <f t="shared" si="167"/>
        <v>127.58931221348865</v>
      </c>
    </row>
    <row r="656" spans="1:6" ht="24" x14ac:dyDescent="0.2">
      <c r="A656" s="63">
        <v>11</v>
      </c>
      <c r="B656" s="64" t="s">
        <v>1261</v>
      </c>
      <c r="C656" s="247" t="s">
        <v>1262</v>
      </c>
      <c r="D656" s="60">
        <f t="shared" ref="D656:E656" si="168">+D653+D654-D655</f>
        <v>45571.430000000022</v>
      </c>
      <c r="E656" s="60">
        <f t="shared" si="168"/>
        <v>3772.6299999999756</v>
      </c>
      <c r="F656" s="45">
        <f t="shared" si="167"/>
        <v>8.2784981730877742</v>
      </c>
    </row>
    <row r="657" spans="1:6" ht="24" x14ac:dyDescent="0.2">
      <c r="A657" s="63" t="s">
        <v>582</v>
      </c>
      <c r="B657" s="64" t="s">
        <v>1263</v>
      </c>
      <c r="C657" s="247" t="s">
        <v>1264</v>
      </c>
      <c r="D657" s="253">
        <v>13</v>
      </c>
      <c r="E657" s="253">
        <v>12</v>
      </c>
      <c r="F657" s="45">
        <f t="shared" si="167"/>
        <v>92.307692307692307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v>
      </c>
      <c r="E659" s="253">
        <v>12</v>
      </c>
      <c r="F659" s="45">
        <f t="shared" si="167"/>
        <v>92.307692307692307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67.42</v>
      </c>
      <c r="E662" s="192"/>
      <c r="F662" s="71">
        <f t="shared" si="167"/>
        <v>0</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5954.95</v>
      </c>
      <c r="E664" s="192">
        <v>3384.83</v>
      </c>
      <c r="F664" s="71">
        <f t="shared" si="167"/>
        <v>56.840611592036879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69644.37</v>
      </c>
      <c r="E669" s="194">
        <v>73301.67</v>
      </c>
      <c r="F669" s="45">
        <f t="shared" si="167"/>
        <v>105.25139361588023</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27000</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27764.92</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1459.36</v>
      </c>
      <c r="E711" s="192">
        <v>1046.3599999999999</v>
      </c>
      <c r="F711" s="71">
        <f t="shared" si="167"/>
        <v>71.699923254029159</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314.5</v>
      </c>
      <c r="E734" s="192">
        <v>708.51</v>
      </c>
      <c r="F734" s="71">
        <f t="shared" si="167"/>
        <v>225.28139904610492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475.56</v>
      </c>
      <c r="E741" s="192">
        <v>660.58</v>
      </c>
      <c r="F741" s="71">
        <f t="shared" ref="F741:F1006" si="169">IF(D741&lt;&gt;0,IF(E741/D741&gt;=100,"&gt;&gt;100",E741/D741*100),"-")</f>
        <v>138.90571116157793</v>
      </c>
    </row>
    <row r="742" spans="1:6" ht="12.75" customHeight="1" x14ac:dyDescent="0.2">
      <c r="A742" s="70" t="s">
        <v>1414</v>
      </c>
      <c r="B742" s="65" t="s">
        <v>1415</v>
      </c>
      <c r="C742" s="278" t="s">
        <v>1414</v>
      </c>
      <c r="D742" s="192">
        <v>445.74</v>
      </c>
      <c r="E742" s="192">
        <v>445.74</v>
      </c>
      <c r="F742" s="71">
        <f t="shared" si="169"/>
        <v>100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441.86</v>
      </c>
      <c r="E744" s="192"/>
      <c r="F744" s="71">
        <f t="shared" si="170"/>
        <v>0</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59.74</v>
      </c>
      <c r="E777" s="192">
        <v>99.56</v>
      </c>
      <c r="F777" s="71">
        <f t="shared" si="169"/>
        <v>166.65550719785739</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600</v>
      </c>
      <c r="E844" s="194"/>
      <c r="F844" s="45">
        <f t="shared" si="169"/>
        <v>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1500</v>
      </c>
      <c r="E846" s="194"/>
      <c r="F846" s="45">
        <f t="shared" si="169"/>
        <v>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200</v>
      </c>
      <c r="E848" s="194">
        <v>663.61</v>
      </c>
      <c r="F848" s="45">
        <f t="shared" si="169"/>
        <v>331.80500000000001</v>
      </c>
    </row>
    <row r="849" spans="1:6" ht="12.75" customHeight="1" x14ac:dyDescent="0.2">
      <c r="A849" s="63">
        <v>37218</v>
      </c>
      <c r="B849" s="64" t="s">
        <v>1627</v>
      </c>
      <c r="C849" s="247" t="s">
        <v>1628</v>
      </c>
      <c r="D849" s="194">
        <v>0</v>
      </c>
      <c r="E849" s="194">
        <v>105</v>
      </c>
      <c r="F849" s="45" t="str">
        <f t="shared" si="169"/>
        <v>-</v>
      </c>
    </row>
    <row r="850" spans="1:6" ht="12.75" customHeight="1" x14ac:dyDescent="0.2">
      <c r="A850" s="63">
        <v>37219</v>
      </c>
      <c r="B850" s="64" t="s">
        <v>1629</v>
      </c>
      <c r="C850" s="247" t="s">
        <v>1630</v>
      </c>
      <c r="D850" s="194">
        <v>21950.19</v>
      </c>
      <c r="E850" s="194">
        <v>22332.37</v>
      </c>
      <c r="F850" s="45">
        <f t="shared" si="169"/>
        <v>101.74112388093224</v>
      </c>
    </row>
    <row r="851" spans="1:6" ht="12.75" customHeight="1" x14ac:dyDescent="0.2">
      <c r="A851" s="63">
        <v>37221</v>
      </c>
      <c r="B851" s="64" t="s">
        <v>1631</v>
      </c>
      <c r="C851" s="247" t="s">
        <v>1632</v>
      </c>
      <c r="D851" s="194">
        <v>2239.52</v>
      </c>
      <c r="E851" s="194">
        <v>1925.17</v>
      </c>
      <c r="F851" s="45">
        <f t="shared" si="169"/>
        <v>85.963510037865262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5118110236220472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9" t="s">
        <v>1990</v>
      </c>
      <c r="B2" s="380"/>
      <c r="C2" s="380"/>
      <c r="D2" s="380"/>
      <c r="E2" s="380"/>
      <c r="F2" s="38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2997</v>
      </c>
      <c r="B5" s="38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7" t="s">
        <v>3273</v>
      </c>
      <c r="B174" s="37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1" t="s">
        <v>1254</v>
      </c>
      <c r="B298" s="37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4" t="s">
        <v>2723</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8" t="s">
        <v>2654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1" t="s">
        <v>2133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167349.57999999999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398399.54000000004</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348819.91000000003</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52960.160000000003</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192585.4</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41888.99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99.56</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25026.15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36259.65</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49579.63</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383119.62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332994.83999999997</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52960.160000000003</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195478.03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21243.61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238.95</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24750.240000000002</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38323.85</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50124.78</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182629.5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6226.27</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4037.24</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545.96</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545.96</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2769.81</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1990.63</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779.18</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31.58</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31.58</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501.81</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170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331.81</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188.08</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188.08</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1834.76</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1834.76</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354.27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176403.23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176403.23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70866141732283472" right="0.19685039370078741"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2133</v>
      </c>
      <c r="B1" s="389"/>
      <c r="C1" s="389"/>
      <c r="D1" s="389"/>
      <c r="E1" s="51" t="s">
        <v>2134</v>
      </c>
      <c r="F1" s="51"/>
      <c r="G1" s="51"/>
      <c r="H1" s="51"/>
      <c r="I1" s="51"/>
      <c r="J1" s="51"/>
      <c r="K1" s="51"/>
      <c r="L1" s="51"/>
      <c r="M1" s="51"/>
      <c r="N1" s="51"/>
      <c r="O1" s="51"/>
      <c r="P1" s="51"/>
    </row>
    <row r="2" spans="1:17" ht="37.5" customHeight="1" x14ac:dyDescent="0.2">
      <c r="A2" s="391" t="s">
        <v>2135</v>
      </c>
      <c r="B2" s="389"/>
      <c r="C2" s="389"/>
      <c r="D2" s="389"/>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36758</v>
      </c>
      <c r="P3" s="51"/>
    </row>
    <row r="4" spans="1:17" ht="19.5" customHeight="1" x14ac:dyDescent="0.2">
      <c r="A4" s="395" t="s">
        <v>2146</v>
      </c>
      <c r="B4" s="396"/>
      <c r="C4" s="397"/>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1998</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2" t="s">
        <v>2167</v>
      </c>
      <c r="B23" s="393"/>
      <c r="C23" s="394"/>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1990</v>
      </c>
      <c r="B298" s="393"/>
      <c r="C298" s="394"/>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2" t="s">
        <v>1993</v>
      </c>
      <c r="B341" s="393"/>
      <c r="C341" s="394"/>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2" t="s">
        <v>1992</v>
      </c>
      <c r="B344" s="393"/>
      <c r="C344" s="394"/>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2" t="s">
        <v>2485</v>
      </c>
      <c r="B346" s="393"/>
      <c r="C346" s="394"/>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Bolješić</cp:lastModifiedBy>
  <cp:lastPrinted>2026-04-14T09:00:12Z</cp:lastPrinted>
  <dcterms:created xsi:type="dcterms:W3CDTF">2022-04-01T05:14:30Z</dcterms:created>
  <dcterms:modified xsi:type="dcterms:W3CDTF">2026-04-14T09:00:45Z</dcterms:modified>
</cp:coreProperties>
</file>